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3580" windowHeight="9915" activeTab="0"/>
  </bookViews>
  <sheets>
    <sheet name="Lenio 4500" sheetId="1" r:id="rId1"/>
  </sheets>
  <definedNames/>
  <calcPr fullCalcOnLoad="1"/>
</workbook>
</file>

<file path=xl/sharedStrings.xml><?xml version="1.0" encoding="utf-8"?>
<sst xmlns="http://schemas.openxmlformats.org/spreadsheetml/2006/main" count="151" uniqueCount="98">
  <si>
    <t>Données de l'installation</t>
  </si>
  <si>
    <t xml:space="preserve">Puissance </t>
  </si>
  <si>
    <t>[W]</t>
  </si>
  <si>
    <t>Prix du kWh</t>
  </si>
  <si>
    <t>[CHF]</t>
  </si>
  <si>
    <t>Profil d'utilisation du dimmer</t>
  </si>
  <si>
    <t>Nbre d'heures annuel</t>
  </si>
  <si>
    <t>Réduction</t>
  </si>
  <si>
    <t>[%]</t>
  </si>
  <si>
    <t>[h]</t>
  </si>
  <si>
    <t>[kWh]</t>
  </si>
  <si>
    <t>Economie d'énergie réalisée</t>
  </si>
  <si>
    <t>Economies réalisées</t>
  </si>
  <si>
    <t>Prix du Lenio</t>
  </si>
  <si>
    <t>Durée d'amortissement</t>
  </si>
  <si>
    <t>[kg/an]</t>
  </si>
  <si>
    <t>Nom / Rue:</t>
  </si>
  <si>
    <t>Situation actuelle et potentiel d'économie</t>
  </si>
  <si>
    <t>Economies</t>
  </si>
  <si>
    <t>Ne remplir que les cases bleues</t>
  </si>
  <si>
    <t>Nbre points lumineux</t>
  </si>
  <si>
    <t>Consommation d'énergie au réseau</t>
  </si>
  <si>
    <t>Sodium HP 150</t>
  </si>
  <si>
    <t>Sodium HP 70</t>
  </si>
  <si>
    <t>Sodium HP 250</t>
  </si>
  <si>
    <t>Types</t>
  </si>
  <si>
    <t>P [W]</t>
  </si>
  <si>
    <t>Ballast [W]</t>
  </si>
  <si>
    <t>Autres</t>
  </si>
  <si>
    <t>Tension réseau</t>
  </si>
  <si>
    <t>[Vac]</t>
  </si>
  <si>
    <t>Puissance lumière installée</t>
  </si>
  <si>
    <t xml:space="preserve">Analyse détaillée                                                       </t>
  </si>
  <si>
    <t>Puissance selon tension réseau</t>
  </si>
  <si>
    <t>P [W] / point lumineux</t>
  </si>
  <si>
    <t>Puissance nominale avec ballasts</t>
  </si>
  <si>
    <t>Mercure 80</t>
  </si>
  <si>
    <t>Mercure 125</t>
  </si>
  <si>
    <t>Sodium HP 400</t>
  </si>
  <si>
    <t>Halogénures 70</t>
  </si>
  <si>
    <t>Halogénures 150</t>
  </si>
  <si>
    <t>Halogénures 250</t>
  </si>
  <si>
    <t>Halogénures 400</t>
  </si>
  <si>
    <t>-</t>
  </si>
  <si>
    <t>Nbre de Lenio</t>
  </si>
  <si>
    <t>Cette feuille de calcul est une évaluation.</t>
  </si>
  <si>
    <t>[ans]</t>
  </si>
  <si>
    <t>Consommation d'énergie avec Lenio</t>
  </si>
  <si>
    <t>Sodium HP 100</t>
  </si>
  <si>
    <t>à 18:00</t>
  </si>
  <si>
    <t>à 18:30</t>
  </si>
  <si>
    <t>à 19:00</t>
  </si>
  <si>
    <t>à 19:30</t>
  </si>
  <si>
    <t>à 20:00</t>
  </si>
  <si>
    <t>à 20:30</t>
  </si>
  <si>
    <t>à 21:00</t>
  </si>
  <si>
    <t>à 21:30</t>
  </si>
  <si>
    <t>à 22:00</t>
  </si>
  <si>
    <t>à 22:30</t>
  </si>
  <si>
    <t>à 23:00</t>
  </si>
  <si>
    <t>à 23:30</t>
  </si>
  <si>
    <t>à 00:00</t>
  </si>
  <si>
    <t>à 00:30</t>
  </si>
  <si>
    <t>à 01:00</t>
  </si>
  <si>
    <t>à 01:30</t>
  </si>
  <si>
    <t>à 02:00</t>
  </si>
  <si>
    <t>à 02:30</t>
  </si>
  <si>
    <t>à 03:00</t>
  </si>
  <si>
    <t>à 03:30</t>
  </si>
  <si>
    <t>à 04:00</t>
  </si>
  <si>
    <t>à 04:30</t>
  </si>
  <si>
    <t>à 05:00</t>
  </si>
  <si>
    <t>à 05:30</t>
  </si>
  <si>
    <t>à 06:00</t>
  </si>
  <si>
    <t>à 06:30</t>
  </si>
  <si>
    <t>à 07:00</t>
  </si>
  <si>
    <t>à 07:30</t>
  </si>
  <si>
    <t>à 08:00</t>
  </si>
  <si>
    <t>h</t>
  </si>
  <si>
    <t>e</t>
  </si>
  <si>
    <t>à 17:30</t>
  </si>
  <si>
    <t>par nuit</t>
  </si>
  <si>
    <t>par an</t>
  </si>
  <si>
    <t>Heures High</t>
  </si>
  <si>
    <t>Heures Eco</t>
  </si>
  <si>
    <t>High</t>
  </si>
  <si>
    <t>Eco</t>
  </si>
  <si>
    <t>Par an rapporté aux heures entrées par user</t>
  </si>
  <si>
    <t>Frais d'installation + divers</t>
  </si>
  <si>
    <t>Réduction p.u.</t>
  </si>
  <si>
    <t>Pour chaque demi-heure, entrez le niveau : h = High      e = Eco</t>
  </si>
  <si>
    <t>Services DSPlus (Options )</t>
  </si>
  <si>
    <r>
      <t xml:space="preserve">Economie </t>
    </r>
    <r>
      <rPr>
        <sz val="12"/>
        <color indexed="8"/>
        <rFont val="Arial"/>
        <family val="2"/>
      </rPr>
      <t>CO</t>
    </r>
    <r>
      <rPr>
        <sz val="10"/>
        <color indexed="8"/>
        <rFont val="Arial"/>
        <family val="2"/>
      </rPr>
      <t>2</t>
    </r>
  </si>
  <si>
    <t>Mercure</t>
  </si>
  <si>
    <t>Sodium HP 50</t>
  </si>
  <si>
    <t>Coûts d'éléctricité effectifs</t>
  </si>
  <si>
    <t>Coûts d'éléctricité actuels</t>
  </si>
  <si>
    <t xml:space="preserve">Total investissement HT  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</si>
</sst>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hh/mm&quot; h&quot;;@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14" borderId="10" xfId="0" applyFont="1" applyFill="1" applyBorder="1" applyAlignment="1" applyProtection="1">
      <alignment horizontal="center"/>
      <protection locked="0"/>
    </xf>
    <xf numFmtId="0" fontId="41" fillId="14" borderId="11" xfId="0" applyFont="1" applyFill="1" applyBorder="1" applyAlignment="1" applyProtection="1">
      <alignment horizontal="center"/>
      <protection locked="0"/>
    </xf>
    <xf numFmtId="0" fontId="41" fillId="14" borderId="12" xfId="0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41" fillId="14" borderId="13" xfId="0" applyFont="1" applyFill="1" applyBorder="1" applyAlignment="1" applyProtection="1">
      <alignment horizontal="right"/>
      <protection locked="0"/>
    </xf>
    <xf numFmtId="0" fontId="41" fillId="14" borderId="14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0" borderId="21" xfId="0" applyFont="1" applyBorder="1" applyAlignment="1" applyProtection="1">
      <alignment horizontal="right"/>
      <protection hidden="1"/>
    </xf>
    <xf numFmtId="0" fontId="41" fillId="0" borderId="21" xfId="0" applyFont="1" applyBorder="1" applyAlignment="1" applyProtection="1">
      <alignment/>
      <protection hidden="1"/>
    </xf>
    <xf numFmtId="20" fontId="0" fillId="0" borderId="22" xfId="0" applyNumberFormat="1" applyBorder="1" applyAlignment="1" applyProtection="1">
      <alignment horizontal="center" vertical="center" textRotation="90"/>
      <protection hidden="1"/>
    </xf>
    <xf numFmtId="20" fontId="0" fillId="0" borderId="23" xfId="0" applyNumberFormat="1" applyBorder="1" applyAlignment="1" applyProtection="1">
      <alignment horizontal="center" vertical="center" textRotation="90"/>
      <protection hidden="1"/>
    </xf>
    <xf numFmtId="20" fontId="0" fillId="0" borderId="24" xfId="0" applyNumberFormat="1" applyBorder="1" applyAlignment="1" applyProtection="1">
      <alignment horizontal="center" vertical="center" textRotation="90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Border="1" applyAlignment="1" applyProtection="1">
      <alignment horizontal="center"/>
      <protection hidden="1"/>
    </xf>
    <xf numFmtId="0" fontId="41" fillId="0" borderId="25" xfId="0" applyFont="1" applyBorder="1" applyAlignment="1" applyProtection="1">
      <alignment horizontal="center"/>
      <protection hidden="1"/>
    </xf>
    <xf numFmtId="0" fontId="41" fillId="0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41" fillId="0" borderId="26" xfId="0" applyFont="1" applyBorder="1" applyAlignment="1" applyProtection="1">
      <alignment horizontal="center"/>
      <protection hidden="1"/>
    </xf>
    <xf numFmtId="20" fontId="41" fillId="0" borderId="0" xfId="0" applyNumberFormat="1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1" fontId="41" fillId="0" borderId="0" xfId="0" applyNumberFormat="1" applyFont="1" applyFill="1" applyBorder="1" applyAlignment="1" applyProtection="1">
      <alignment/>
      <protection hidden="1"/>
    </xf>
    <xf numFmtId="20" fontId="0" fillId="0" borderId="0" xfId="0" applyNumberForma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41" fillId="0" borderId="28" xfId="0" applyFont="1" applyBorder="1" applyAlignment="1" applyProtection="1">
      <alignment horizontal="center"/>
      <protection hidden="1"/>
    </xf>
    <xf numFmtId="0" fontId="41" fillId="0" borderId="29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27" xfId="0" applyFont="1" applyBorder="1" applyAlignment="1" applyProtection="1">
      <alignment horizontal="center"/>
      <protection hidden="1"/>
    </xf>
    <xf numFmtId="20" fontId="39" fillId="0" borderId="0" xfId="0" applyNumberFormat="1" applyFont="1" applyBorder="1" applyAlignment="1" applyProtection="1">
      <alignment horizontal="center"/>
      <protection hidden="1"/>
    </xf>
    <xf numFmtId="20" fontId="39" fillId="0" borderId="27" xfId="0" applyNumberFormat="1" applyFont="1" applyBorder="1" applyAlignment="1" applyProtection="1">
      <alignment horizontal="center"/>
      <protection hidden="1"/>
    </xf>
    <xf numFmtId="0" fontId="41" fillId="0" borderId="30" xfId="0" applyFont="1" applyBorder="1" applyAlignment="1" applyProtection="1">
      <alignment horizontal="right"/>
      <protection hidden="1"/>
    </xf>
    <xf numFmtId="0" fontId="41" fillId="0" borderId="12" xfId="0" applyFont="1" applyBorder="1" applyAlignment="1" applyProtection="1">
      <alignment horizontal="center"/>
      <protection hidden="1"/>
    </xf>
    <xf numFmtId="0" fontId="41" fillId="0" borderId="31" xfId="0" applyFont="1" applyBorder="1" applyAlignment="1" applyProtection="1">
      <alignment horizontal="center"/>
      <protection hidden="1"/>
    </xf>
    <xf numFmtId="0" fontId="41" fillId="0" borderId="21" xfId="0" applyFont="1" applyFill="1" applyBorder="1" applyAlignment="1" applyProtection="1">
      <alignment/>
      <protection hidden="1"/>
    </xf>
    <xf numFmtId="0" fontId="41" fillId="0" borderId="32" xfId="0" applyFont="1" applyFill="1" applyBorder="1" applyAlignment="1" applyProtection="1">
      <alignment horizontal="right"/>
      <protection hidden="1"/>
    </xf>
    <xf numFmtId="0" fontId="41" fillId="0" borderId="32" xfId="0" applyFont="1" applyFill="1" applyBorder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41" fillId="0" borderId="33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" fillId="29" borderId="34" xfId="47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26" xfId="0" applyBorder="1" applyAlignment="1" applyProtection="1">
      <alignment horizontal="center" textRotation="90"/>
      <protection hidden="1"/>
    </xf>
    <xf numFmtId="0" fontId="41" fillId="33" borderId="0" xfId="0" applyFont="1" applyFill="1" applyBorder="1" applyAlignment="1" applyProtection="1">
      <alignment vertical="center"/>
      <protection hidden="1"/>
    </xf>
    <xf numFmtId="0" fontId="41" fillId="33" borderId="35" xfId="0" applyFont="1" applyFill="1" applyBorder="1" applyAlignment="1" applyProtection="1">
      <alignment vertical="center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25" xfId="0" applyFont="1" applyBorder="1" applyAlignment="1" applyProtection="1">
      <alignment horizontal="center" vertical="center"/>
      <protection hidden="1"/>
    </xf>
    <xf numFmtId="0" fontId="41" fillId="0" borderId="36" xfId="0" applyFont="1" applyBorder="1" applyAlignment="1" applyProtection="1">
      <alignment horizontal="center" vertical="center"/>
      <protection hidden="1"/>
    </xf>
    <xf numFmtId="0" fontId="41" fillId="0" borderId="3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1" fillId="14" borderId="37" xfId="0" applyFont="1" applyFill="1" applyBorder="1" applyAlignment="1" applyProtection="1">
      <alignment horizontal="center" vertical="center"/>
      <protection locked="0"/>
    </xf>
    <xf numFmtId="1" fontId="41" fillId="15" borderId="36" xfId="0" applyNumberFormat="1" applyFont="1" applyFill="1" applyBorder="1" applyAlignment="1" applyProtection="1">
      <alignment horizontal="center" vertical="center"/>
      <protection hidden="1"/>
    </xf>
    <xf numFmtId="0" fontId="41" fillId="15" borderId="31" xfId="0" applyFont="1" applyFill="1" applyBorder="1" applyAlignment="1" applyProtection="1">
      <alignment horizontal="center" vertical="center"/>
      <protection hidden="1"/>
    </xf>
    <xf numFmtId="0" fontId="41" fillId="14" borderId="3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41" fillId="15" borderId="37" xfId="0" applyFont="1" applyFill="1" applyBorder="1" applyAlignment="1" applyProtection="1">
      <alignment horizontal="center" vertical="center"/>
      <protection hidden="1"/>
    </xf>
    <xf numFmtId="0" fontId="41" fillId="15" borderId="2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41" fillId="33" borderId="27" xfId="0" applyFont="1" applyFill="1" applyBorder="1" applyAlignment="1" applyProtection="1">
      <alignment vertical="center"/>
      <protection hidden="1"/>
    </xf>
    <xf numFmtId="164" fontId="42" fillId="34" borderId="39" xfId="0" applyNumberFormat="1" applyFont="1" applyFill="1" applyBorder="1" applyAlignment="1" applyProtection="1">
      <alignment horizontal="center" vertical="center"/>
      <protection hidden="1"/>
    </xf>
    <xf numFmtId="0" fontId="42" fillId="34" borderId="40" xfId="0" applyFont="1" applyFill="1" applyBorder="1" applyAlignment="1" applyProtection="1">
      <alignment horizontal="center" vertical="center"/>
      <protection hidden="1"/>
    </xf>
    <xf numFmtId="0" fontId="41" fillId="34" borderId="40" xfId="0" applyFont="1" applyFill="1" applyBorder="1" applyAlignment="1" applyProtection="1">
      <alignment vertical="center"/>
      <protection hidden="1"/>
    </xf>
    <xf numFmtId="0" fontId="41" fillId="34" borderId="41" xfId="0" applyFont="1" applyFill="1" applyBorder="1" applyAlignment="1" applyProtection="1">
      <alignment vertical="center"/>
      <protection hidden="1"/>
    </xf>
    <xf numFmtId="0" fontId="41" fillId="0" borderId="21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3" fillId="29" borderId="42" xfId="47" applyFont="1" applyBorder="1" applyAlignment="1" applyProtection="1">
      <alignment horizontal="center" vertical="center"/>
      <protection locked="0"/>
    </xf>
    <xf numFmtId="0" fontId="3" fillId="29" borderId="43" xfId="47" applyFont="1" applyBorder="1" applyAlignment="1" applyProtection="1">
      <alignment horizontal="center" vertical="center"/>
      <protection locked="0"/>
    </xf>
    <xf numFmtId="1" fontId="42" fillId="15" borderId="36" xfId="0" applyNumberFormat="1" applyFont="1" applyFill="1" applyBorder="1" applyAlignment="1" applyProtection="1">
      <alignment horizontal="center" vertical="center"/>
      <protection hidden="1"/>
    </xf>
    <xf numFmtId="0" fontId="42" fillId="15" borderId="31" xfId="0" applyFont="1" applyFill="1" applyBorder="1" applyAlignment="1" applyProtection="1">
      <alignment horizontal="center" vertical="center"/>
      <protection hidden="1"/>
    </xf>
    <xf numFmtId="0" fontId="41" fillId="34" borderId="44" xfId="0" applyFont="1" applyFill="1" applyBorder="1" applyAlignment="1" applyProtection="1">
      <alignment horizontal="center" vertical="center"/>
      <protection hidden="1"/>
    </xf>
    <xf numFmtId="0" fontId="41" fillId="34" borderId="45" xfId="0" applyFont="1" applyFill="1" applyBorder="1" applyAlignment="1" applyProtection="1">
      <alignment horizontal="center" vertical="center"/>
      <protection hidden="1"/>
    </xf>
    <xf numFmtId="0" fontId="41" fillId="34" borderId="46" xfId="0" applyFont="1" applyFill="1" applyBorder="1" applyAlignment="1" applyProtection="1">
      <alignment horizontal="right" vertical="center"/>
      <protection hidden="1"/>
    </xf>
    <xf numFmtId="0" fontId="41" fillId="34" borderId="47" xfId="0" applyFont="1" applyFill="1" applyBorder="1" applyAlignment="1" applyProtection="1">
      <alignment horizontal="right" vertical="center"/>
      <protection hidden="1"/>
    </xf>
    <xf numFmtId="0" fontId="41" fillId="34" borderId="20" xfId="0" applyFont="1" applyFill="1" applyBorder="1" applyAlignment="1" applyProtection="1">
      <alignment horizontal="right" vertical="center"/>
      <protection hidden="1"/>
    </xf>
    <xf numFmtId="1" fontId="41" fillId="34" borderId="48" xfId="0" applyNumberFormat="1" applyFont="1" applyFill="1" applyBorder="1" applyAlignment="1" applyProtection="1">
      <alignment horizontal="center" vertical="center"/>
      <protection hidden="1"/>
    </xf>
    <xf numFmtId="1" fontId="41" fillId="34" borderId="49" xfId="0" applyNumberFormat="1" applyFont="1" applyFill="1" applyBorder="1" applyAlignment="1" applyProtection="1">
      <alignment horizontal="center" vertical="center"/>
      <protection hidden="1"/>
    </xf>
    <xf numFmtId="1" fontId="41" fillId="34" borderId="37" xfId="0" applyNumberFormat="1" applyFont="1" applyFill="1" applyBorder="1" applyAlignment="1" applyProtection="1">
      <alignment horizontal="center" vertical="center"/>
      <protection hidden="1"/>
    </xf>
    <xf numFmtId="1" fontId="41" fillId="34" borderId="0" xfId="0" applyNumberFormat="1" applyFont="1" applyFill="1" applyBorder="1" applyAlignment="1" applyProtection="1">
      <alignment horizontal="center" vertical="center"/>
      <protection hidden="1"/>
    </xf>
    <xf numFmtId="1" fontId="41" fillId="34" borderId="18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wrapText="1"/>
      <protection hidden="1"/>
    </xf>
    <xf numFmtId="0" fontId="44" fillId="0" borderId="50" xfId="0" applyFont="1" applyBorder="1" applyAlignment="1" applyProtection="1">
      <alignment horizontal="center"/>
      <protection hidden="1"/>
    </xf>
    <xf numFmtId="0" fontId="44" fillId="0" borderId="32" xfId="0" applyFont="1" applyBorder="1" applyAlignment="1" applyProtection="1">
      <alignment horizontal="center"/>
      <protection hidden="1"/>
    </xf>
    <xf numFmtId="0" fontId="44" fillId="0" borderId="51" xfId="0" applyFont="1" applyBorder="1" applyAlignment="1" applyProtection="1">
      <alignment horizontal="center"/>
      <protection hidden="1"/>
    </xf>
    <xf numFmtId="0" fontId="44" fillId="0" borderId="50" xfId="0" applyFont="1" applyFill="1" applyBorder="1" applyAlignment="1" applyProtection="1">
      <alignment horizontal="center"/>
      <protection hidden="1"/>
    </xf>
    <xf numFmtId="0" fontId="44" fillId="0" borderId="32" xfId="0" applyFont="1" applyFill="1" applyBorder="1" applyAlignment="1" applyProtection="1">
      <alignment horizontal="center"/>
      <protection hidden="1"/>
    </xf>
    <xf numFmtId="0" fontId="44" fillId="0" borderId="51" xfId="0" applyFont="1" applyFill="1" applyBorder="1" applyAlignment="1" applyProtection="1">
      <alignment horizontal="center"/>
      <protection hidden="1"/>
    </xf>
    <xf numFmtId="0" fontId="39" fillId="0" borderId="50" xfId="0" applyFont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51" xfId="0" applyFont="1" applyBorder="1" applyAlignment="1" applyProtection="1">
      <alignment horizontal="center" vertical="center"/>
      <protection hidden="1"/>
    </xf>
    <xf numFmtId="0" fontId="41" fillId="0" borderId="52" xfId="0" applyFont="1" applyBorder="1" applyAlignment="1" applyProtection="1">
      <alignment horizontal="right" vertical="center"/>
      <protection hidden="1"/>
    </xf>
    <xf numFmtId="0" fontId="41" fillId="0" borderId="40" xfId="0" applyFont="1" applyBorder="1" applyAlignment="1" applyProtection="1">
      <alignment horizontal="right" vertical="center"/>
      <protection hidden="1"/>
    </xf>
    <xf numFmtId="0" fontId="41" fillId="0" borderId="36" xfId="0" applyFont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center" wrapText="1"/>
      <protection hidden="1"/>
    </xf>
    <xf numFmtId="0" fontId="41" fillId="15" borderId="53" xfId="0" applyFont="1" applyFill="1" applyBorder="1" applyAlignment="1" applyProtection="1">
      <alignment horizontal="right" vertical="center"/>
      <protection hidden="1"/>
    </xf>
    <xf numFmtId="0" fontId="41" fillId="15" borderId="49" xfId="0" applyFont="1" applyFill="1" applyBorder="1" applyAlignment="1" applyProtection="1">
      <alignment horizontal="right" vertical="center"/>
      <protection hidden="1"/>
    </xf>
    <xf numFmtId="0" fontId="41" fillId="15" borderId="37" xfId="0" applyFont="1" applyFill="1" applyBorder="1" applyAlignment="1" applyProtection="1">
      <alignment horizontal="right" vertical="center"/>
      <protection hidden="1"/>
    </xf>
    <xf numFmtId="0" fontId="41" fillId="15" borderId="52" xfId="0" applyFont="1" applyFill="1" applyBorder="1" applyAlignment="1" applyProtection="1">
      <alignment horizontal="right" vertical="center"/>
      <protection hidden="1"/>
    </xf>
    <xf numFmtId="0" fontId="41" fillId="15" borderId="40" xfId="0" applyFont="1" applyFill="1" applyBorder="1" applyAlignment="1" applyProtection="1">
      <alignment horizontal="right" vertical="center"/>
      <protection hidden="1"/>
    </xf>
    <xf numFmtId="0" fontId="41" fillId="15" borderId="36" xfId="0" applyFont="1" applyFill="1" applyBorder="1" applyAlignment="1" applyProtection="1">
      <alignment horizontal="right" vertical="center"/>
      <protection hidden="1"/>
    </xf>
    <xf numFmtId="0" fontId="41" fillId="0" borderId="17" xfId="0" applyFont="1" applyBorder="1" applyAlignment="1" applyProtection="1">
      <alignment horizontal="center" vertical="center" textRotation="90" wrapText="1" shrinkToFit="1"/>
      <protection hidden="1"/>
    </xf>
    <xf numFmtId="0" fontId="41" fillId="0" borderId="54" xfId="0" applyFont="1" applyBorder="1" applyAlignment="1" applyProtection="1">
      <alignment horizontal="center" vertical="center" textRotation="90" wrapText="1" shrinkToFit="1"/>
      <protection hidden="1"/>
    </xf>
    <xf numFmtId="0" fontId="41" fillId="0" borderId="15" xfId="0" applyFont="1" applyBorder="1" applyAlignment="1" applyProtection="1">
      <alignment horizontal="center" vertical="center" textRotation="90" wrapText="1"/>
      <protection hidden="1"/>
    </xf>
    <xf numFmtId="0" fontId="41" fillId="0" borderId="54" xfId="0" applyFont="1" applyBorder="1" applyAlignment="1" applyProtection="1">
      <alignment horizontal="center" vertical="center" textRotation="90" wrapText="1"/>
      <protection hidden="1"/>
    </xf>
    <xf numFmtId="0" fontId="41" fillId="0" borderId="23" xfId="0" applyFont="1" applyBorder="1" applyAlignment="1" applyProtection="1">
      <alignment horizontal="center" vertical="center" textRotation="90"/>
      <protection hidden="1"/>
    </xf>
    <xf numFmtId="0" fontId="41" fillId="0" borderId="12" xfId="0" applyFont="1" applyBorder="1" applyAlignment="1" applyProtection="1">
      <alignment horizontal="center" vertical="center" textRotation="90"/>
      <protection hidden="1"/>
    </xf>
    <xf numFmtId="0" fontId="41" fillId="0" borderId="24" xfId="0" applyFont="1" applyFill="1" applyBorder="1" applyAlignment="1" applyProtection="1">
      <alignment horizontal="center"/>
      <protection hidden="1"/>
    </xf>
    <xf numFmtId="0" fontId="41" fillId="0" borderId="55" xfId="0" applyFont="1" applyFill="1" applyBorder="1" applyAlignment="1" applyProtection="1">
      <alignment horizontal="center"/>
      <protection hidden="1"/>
    </xf>
    <xf numFmtId="0" fontId="41" fillId="0" borderId="53" xfId="0" applyFont="1" applyBorder="1" applyAlignment="1" applyProtection="1">
      <alignment horizontal="right" vertical="center"/>
      <protection hidden="1"/>
    </xf>
    <xf numFmtId="0" fontId="41" fillId="0" borderId="49" xfId="0" applyFont="1" applyBorder="1" applyAlignment="1" applyProtection="1">
      <alignment horizontal="right" vertical="center"/>
      <protection hidden="1"/>
    </xf>
    <xf numFmtId="0" fontId="41" fillId="0" borderId="37" xfId="0" applyFont="1" applyBorder="1" applyAlignment="1" applyProtection="1">
      <alignment horizontal="right" vertical="center"/>
      <protection hidden="1"/>
    </xf>
    <xf numFmtId="0" fontId="42" fillId="34" borderId="15" xfId="0" applyFont="1" applyFill="1" applyBorder="1" applyAlignment="1" applyProtection="1">
      <alignment horizontal="center" vertical="center"/>
      <protection hidden="1"/>
    </xf>
    <xf numFmtId="0" fontId="42" fillId="34" borderId="56" xfId="0" applyFont="1" applyFill="1" applyBorder="1" applyAlignment="1" applyProtection="1">
      <alignment horizontal="center" vertical="center"/>
      <protection hidden="1"/>
    </xf>
    <xf numFmtId="0" fontId="42" fillId="34" borderId="19" xfId="0" applyFont="1" applyFill="1" applyBorder="1" applyAlignment="1" applyProtection="1">
      <alignment horizontal="center" vertical="center"/>
      <protection hidden="1"/>
    </xf>
    <xf numFmtId="0" fontId="42" fillId="34" borderId="29" xfId="0" applyFont="1" applyFill="1" applyBorder="1" applyAlignment="1" applyProtection="1">
      <alignment horizontal="center" vertical="center"/>
      <protection hidden="1"/>
    </xf>
    <xf numFmtId="164" fontId="42" fillId="34" borderId="15" xfId="0" applyNumberFormat="1" applyFont="1" applyFill="1" applyBorder="1" applyAlignment="1" applyProtection="1">
      <alignment horizontal="center" vertical="center"/>
      <protection hidden="1"/>
    </xf>
    <xf numFmtId="164" fontId="42" fillId="34" borderId="57" xfId="0" applyNumberFormat="1" applyFont="1" applyFill="1" applyBorder="1" applyAlignment="1" applyProtection="1">
      <alignment horizontal="center" vertical="center"/>
      <protection hidden="1"/>
    </xf>
    <xf numFmtId="164" fontId="42" fillId="34" borderId="16" xfId="0" applyNumberFormat="1" applyFont="1" applyFill="1" applyBorder="1" applyAlignment="1" applyProtection="1">
      <alignment horizontal="center" vertical="center"/>
      <protection hidden="1"/>
    </xf>
    <xf numFmtId="164" fontId="42" fillId="34" borderId="19" xfId="0" applyNumberFormat="1" applyFont="1" applyFill="1" applyBorder="1" applyAlignment="1" applyProtection="1">
      <alignment horizontal="center" vertical="center"/>
      <protection hidden="1"/>
    </xf>
    <xf numFmtId="164" fontId="42" fillId="34" borderId="47" xfId="0" applyNumberFormat="1" applyFont="1" applyFill="1" applyBorder="1" applyAlignment="1" applyProtection="1">
      <alignment horizontal="center" vertical="center"/>
      <protection hidden="1"/>
    </xf>
    <xf numFmtId="164" fontId="42" fillId="34" borderId="20" xfId="0" applyNumberFormat="1" applyFont="1" applyFill="1" applyBorder="1" applyAlignment="1" applyProtection="1">
      <alignment horizontal="center" vertical="center"/>
      <protection hidden="1"/>
    </xf>
    <xf numFmtId="0" fontId="41" fillId="34" borderId="58" xfId="0" applyFont="1" applyFill="1" applyBorder="1" applyAlignment="1" applyProtection="1">
      <alignment horizontal="center" vertical="center"/>
      <protection hidden="1"/>
    </xf>
    <xf numFmtId="0" fontId="41" fillId="34" borderId="59" xfId="0" applyFont="1" applyFill="1" applyBorder="1" applyAlignment="1" applyProtection="1">
      <alignment horizontal="center" vertical="center"/>
      <protection hidden="1"/>
    </xf>
    <xf numFmtId="0" fontId="42" fillId="34" borderId="52" xfId="0" applyFont="1" applyFill="1" applyBorder="1" applyAlignment="1" applyProtection="1">
      <alignment horizontal="right" vertical="center"/>
      <protection hidden="1"/>
    </xf>
    <xf numFmtId="0" fontId="42" fillId="34" borderId="40" xfId="0" applyFont="1" applyFill="1" applyBorder="1" applyAlignment="1" applyProtection="1">
      <alignment horizontal="right" vertical="center"/>
      <protection hidden="1"/>
    </xf>
    <xf numFmtId="0" fontId="42" fillId="34" borderId="36" xfId="0" applyFont="1" applyFill="1" applyBorder="1" applyAlignment="1" applyProtection="1">
      <alignment horizontal="right" vertical="center"/>
      <protection hidden="1"/>
    </xf>
    <xf numFmtId="0" fontId="0" fillId="14" borderId="0" xfId="0" applyFill="1" applyAlignment="1" applyProtection="1">
      <alignment horizontal="center"/>
      <protection hidden="1"/>
    </xf>
    <xf numFmtId="0" fontId="42" fillId="15" borderId="52" xfId="0" applyFont="1" applyFill="1" applyBorder="1" applyAlignment="1" applyProtection="1">
      <alignment horizontal="right" vertical="center"/>
      <protection hidden="1"/>
    </xf>
    <xf numFmtId="0" fontId="42" fillId="15" borderId="40" xfId="0" applyFont="1" applyFill="1" applyBorder="1" applyAlignment="1" applyProtection="1">
      <alignment horizontal="right" vertical="center"/>
      <protection hidden="1"/>
    </xf>
    <xf numFmtId="0" fontId="42" fillId="15" borderId="36" xfId="0" applyFont="1" applyFill="1" applyBorder="1" applyAlignment="1" applyProtection="1">
      <alignment horizontal="right" vertical="center"/>
      <protection hidden="1"/>
    </xf>
    <xf numFmtId="0" fontId="41" fillId="33" borderId="48" xfId="0" applyFont="1" applyFill="1" applyBorder="1" applyAlignment="1" applyProtection="1">
      <alignment horizontal="center" vertical="center"/>
      <protection hidden="1"/>
    </xf>
    <xf numFmtId="0" fontId="41" fillId="33" borderId="49" xfId="0" applyFont="1" applyFill="1" applyBorder="1" applyAlignment="1" applyProtection="1">
      <alignment horizontal="center" vertical="center"/>
      <protection hidden="1"/>
    </xf>
    <xf numFmtId="0" fontId="41" fillId="33" borderId="37" xfId="0" applyFont="1" applyFill="1" applyBorder="1" applyAlignment="1" applyProtection="1">
      <alignment horizontal="center" vertical="center"/>
      <protection hidden="1"/>
    </xf>
    <xf numFmtId="0" fontId="41" fillId="33" borderId="39" xfId="0" applyFont="1" applyFill="1" applyBorder="1" applyAlignment="1" applyProtection="1">
      <alignment horizontal="center" vertical="center"/>
      <protection hidden="1"/>
    </xf>
    <xf numFmtId="0" fontId="41" fillId="33" borderId="40" xfId="0" applyFont="1" applyFill="1" applyBorder="1" applyAlignment="1" applyProtection="1">
      <alignment horizontal="center" vertical="center"/>
      <protection hidden="1"/>
    </xf>
    <xf numFmtId="0" fontId="41" fillId="33" borderId="36" xfId="0" applyFont="1" applyFill="1" applyBorder="1" applyAlignment="1" applyProtection="1">
      <alignment horizontal="center" vertical="center"/>
      <protection hidden="1"/>
    </xf>
    <xf numFmtId="0" fontId="41" fillId="33" borderId="48" xfId="0" applyFont="1" applyFill="1" applyBorder="1" applyAlignment="1" applyProtection="1">
      <alignment horizontal="right" vertical="center" indent="1"/>
      <protection hidden="1"/>
    </xf>
    <xf numFmtId="0" fontId="41" fillId="33" borderId="49" xfId="0" applyFont="1" applyFill="1" applyBorder="1" applyAlignment="1" applyProtection="1">
      <alignment horizontal="right" vertical="center" indent="1"/>
      <protection hidden="1"/>
    </xf>
    <xf numFmtId="0" fontId="41" fillId="33" borderId="37" xfId="0" applyFont="1" applyFill="1" applyBorder="1" applyAlignment="1" applyProtection="1">
      <alignment horizontal="right" vertical="center" indent="1"/>
      <protection hidden="1"/>
    </xf>
    <xf numFmtId="0" fontId="41" fillId="14" borderId="15" xfId="0" applyFont="1" applyFill="1" applyBorder="1" applyAlignment="1" applyProtection="1">
      <alignment horizontal="right" vertical="center" indent="1"/>
      <protection locked="0"/>
    </xf>
    <xf numFmtId="0" fontId="41" fillId="14" borderId="57" xfId="0" applyFont="1" applyFill="1" applyBorder="1" applyAlignment="1" applyProtection="1">
      <alignment horizontal="right" vertical="center" indent="1"/>
      <protection locked="0"/>
    </xf>
    <xf numFmtId="0" fontId="41" fillId="14" borderId="16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center"/>
    </xf>
    <xf numFmtId="0" fontId="41" fillId="34" borderId="60" xfId="0" applyFont="1" applyFill="1" applyBorder="1" applyAlignment="1" applyProtection="1">
      <alignment horizontal="center"/>
      <protection hidden="1"/>
    </xf>
    <xf numFmtId="0" fontId="41" fillId="34" borderId="58" xfId="0" applyFont="1" applyFill="1" applyBorder="1" applyAlignment="1" applyProtection="1">
      <alignment horizontal="center"/>
      <protection hidden="1"/>
    </xf>
    <xf numFmtId="0" fontId="41" fillId="34" borderId="59" xfId="0" applyFont="1" applyFill="1" applyBorder="1" applyAlignment="1" applyProtection="1">
      <alignment horizontal="center"/>
      <protection hidden="1"/>
    </xf>
    <xf numFmtId="0" fontId="42" fillId="0" borderId="21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1" fillId="34" borderId="47" xfId="0" applyFont="1" applyFill="1" applyBorder="1" applyAlignment="1" applyProtection="1">
      <alignment horizontal="center" vertical="center"/>
      <protection hidden="1"/>
    </xf>
    <xf numFmtId="1" fontId="41" fillId="33" borderId="39" xfId="0" applyNumberFormat="1" applyFont="1" applyFill="1" applyBorder="1" applyAlignment="1" applyProtection="1">
      <alignment horizontal="center" vertical="center"/>
      <protection hidden="1"/>
    </xf>
    <xf numFmtId="1" fontId="41" fillId="33" borderId="40" xfId="0" applyNumberFormat="1" applyFont="1" applyFill="1" applyBorder="1" applyAlignment="1" applyProtection="1">
      <alignment horizontal="center" vertical="center"/>
      <protection hidden="1"/>
    </xf>
    <xf numFmtId="1" fontId="41" fillId="33" borderId="36" xfId="0" applyNumberFormat="1" applyFont="1" applyFill="1" applyBorder="1" applyAlignment="1" applyProtection="1">
      <alignment horizontal="center" vertical="center"/>
      <protection hidden="1"/>
    </xf>
    <xf numFmtId="1" fontId="41" fillId="34" borderId="44" xfId="0" applyNumberFormat="1" applyFont="1" applyFill="1" applyBorder="1" applyAlignment="1" applyProtection="1">
      <alignment horizontal="right" vertical="center" indent="1"/>
      <protection hidden="1"/>
    </xf>
    <xf numFmtId="1" fontId="41" fillId="34" borderId="45" xfId="0" applyNumberFormat="1" applyFont="1" applyFill="1" applyBorder="1" applyAlignment="1" applyProtection="1">
      <alignment horizontal="right" vertical="center" indent="1"/>
      <protection hidden="1"/>
    </xf>
    <xf numFmtId="1" fontId="41" fillId="34" borderId="61" xfId="0" applyNumberFormat="1" applyFont="1" applyFill="1" applyBorder="1" applyAlignment="1" applyProtection="1">
      <alignment horizontal="right" vertical="center" indent="1"/>
      <protection hidden="1"/>
    </xf>
    <xf numFmtId="0" fontId="41" fillId="34" borderId="33" xfId="0" applyFont="1" applyFill="1" applyBorder="1" applyAlignment="1" applyProtection="1">
      <alignment horizontal="center"/>
      <protection hidden="1"/>
    </xf>
    <xf numFmtId="0" fontId="41" fillId="34" borderId="35" xfId="0" applyFont="1" applyFill="1" applyBorder="1" applyAlignment="1" applyProtection="1">
      <alignment horizontal="center"/>
      <protection hidden="1"/>
    </xf>
    <xf numFmtId="0" fontId="41" fillId="34" borderId="62" xfId="0" applyFont="1" applyFill="1" applyBorder="1" applyAlignment="1" applyProtection="1">
      <alignment horizontal="center"/>
      <protection hidden="1"/>
    </xf>
    <xf numFmtId="0" fontId="41" fillId="0" borderId="21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2" fillId="34" borderId="48" xfId="0" applyFont="1" applyFill="1" applyBorder="1" applyAlignment="1" applyProtection="1">
      <alignment horizontal="center" vertical="center"/>
      <protection hidden="1"/>
    </xf>
    <xf numFmtId="0" fontId="42" fillId="34" borderId="49" xfId="0" applyFont="1" applyFill="1" applyBorder="1" applyAlignment="1" applyProtection="1">
      <alignment horizontal="center" vertical="center"/>
      <protection hidden="1"/>
    </xf>
    <xf numFmtId="0" fontId="42" fillId="34" borderId="63" xfId="0" applyFont="1" applyFill="1" applyBorder="1" applyAlignment="1" applyProtection="1">
      <alignment horizontal="center" vertical="center"/>
      <protection hidden="1"/>
    </xf>
    <xf numFmtId="0" fontId="41" fillId="35" borderId="60" xfId="0" applyFont="1" applyFill="1" applyBorder="1" applyAlignment="1" applyProtection="1">
      <alignment horizontal="center"/>
      <protection hidden="1"/>
    </xf>
    <xf numFmtId="0" fontId="41" fillId="35" borderId="58" xfId="0" applyFont="1" applyFill="1" applyBorder="1" applyAlignment="1" applyProtection="1">
      <alignment horizontal="center"/>
      <protection hidden="1"/>
    </xf>
    <xf numFmtId="0" fontId="41" fillId="35" borderId="59" xfId="0" applyFont="1" applyFill="1" applyBorder="1" applyAlignment="1" applyProtection="1">
      <alignment horizontal="center"/>
      <protection hidden="1"/>
    </xf>
    <xf numFmtId="0" fontId="41" fillId="35" borderId="33" xfId="0" applyFont="1" applyFill="1" applyBorder="1" applyAlignment="1" applyProtection="1">
      <alignment horizontal="center"/>
      <protection hidden="1"/>
    </xf>
    <xf numFmtId="0" fontId="41" fillId="35" borderId="35" xfId="0" applyFont="1" applyFill="1" applyBorder="1" applyAlignment="1" applyProtection="1">
      <alignment horizontal="center"/>
      <protection hidden="1"/>
    </xf>
    <xf numFmtId="0" fontId="41" fillId="35" borderId="62" xfId="0" applyFont="1" applyFill="1" applyBorder="1" applyAlignment="1" applyProtection="1">
      <alignment horizontal="center"/>
      <protection hidden="1"/>
    </xf>
    <xf numFmtId="0" fontId="41" fillId="34" borderId="53" xfId="0" applyFont="1" applyFill="1" applyBorder="1" applyAlignment="1" applyProtection="1">
      <alignment horizontal="right" vertical="center"/>
      <protection hidden="1"/>
    </xf>
    <xf numFmtId="0" fontId="41" fillId="34" borderId="49" xfId="0" applyFont="1" applyFill="1" applyBorder="1" applyAlignment="1" applyProtection="1">
      <alignment horizontal="right" vertical="center"/>
      <protection hidden="1"/>
    </xf>
    <xf numFmtId="0" fontId="41" fillId="34" borderId="37" xfId="0" applyFont="1" applyFill="1" applyBorder="1" applyAlignment="1" applyProtection="1">
      <alignment horizontal="right" vertical="center"/>
      <protection hidden="1"/>
    </xf>
    <xf numFmtId="0" fontId="41" fillId="36" borderId="53" xfId="0" applyFont="1" applyFill="1" applyBorder="1" applyAlignment="1" applyProtection="1">
      <alignment horizontal="left"/>
      <protection locked="0"/>
    </xf>
    <xf numFmtId="0" fontId="41" fillId="36" borderId="49" xfId="0" applyFont="1" applyFill="1" applyBorder="1" applyAlignment="1" applyProtection="1">
      <alignment horizontal="left"/>
      <protection locked="0"/>
    </xf>
    <xf numFmtId="0" fontId="41" fillId="36" borderId="63" xfId="0" applyFont="1" applyFill="1" applyBorder="1" applyAlignment="1" applyProtection="1">
      <alignment horizontal="left"/>
      <protection locked="0"/>
    </xf>
    <xf numFmtId="1" fontId="42" fillId="34" borderId="39" xfId="0" applyNumberFormat="1" applyFont="1" applyFill="1" applyBorder="1" applyAlignment="1" applyProtection="1">
      <alignment horizontal="right" vertical="center" indent="1"/>
      <protection hidden="1"/>
    </xf>
    <xf numFmtId="1" fontId="42" fillId="34" borderId="40" xfId="0" applyNumberFormat="1" applyFont="1" applyFill="1" applyBorder="1" applyAlignment="1" applyProtection="1">
      <alignment horizontal="right" vertical="center" indent="1"/>
      <protection hidden="1"/>
    </xf>
    <xf numFmtId="1" fontId="42" fillId="34" borderId="36" xfId="0" applyNumberFormat="1" applyFont="1" applyFill="1" applyBorder="1" applyAlignment="1" applyProtection="1">
      <alignment horizontal="right" vertical="center" indent="1"/>
      <protection hidden="1"/>
    </xf>
    <xf numFmtId="0" fontId="42" fillId="34" borderId="39" xfId="0" applyFont="1" applyFill="1" applyBorder="1" applyAlignment="1" applyProtection="1">
      <alignment horizontal="center" vertical="center"/>
      <protection hidden="1"/>
    </xf>
    <xf numFmtId="0" fontId="42" fillId="34" borderId="40" xfId="0" applyFont="1" applyFill="1" applyBorder="1" applyAlignment="1" applyProtection="1">
      <alignment horizontal="center" vertical="center"/>
      <protection hidden="1"/>
    </xf>
    <xf numFmtId="0" fontId="42" fillId="34" borderId="36" xfId="0" applyFont="1" applyFill="1" applyBorder="1" applyAlignment="1" applyProtection="1">
      <alignment horizontal="center" vertical="center"/>
      <protection hidden="1"/>
    </xf>
    <xf numFmtId="0" fontId="41" fillId="33" borderId="21" xfId="0" applyFont="1" applyFill="1" applyBorder="1" applyAlignment="1" applyProtection="1">
      <alignment horizontal="right" vertical="center"/>
      <protection hidden="1"/>
    </xf>
    <xf numFmtId="0" fontId="41" fillId="33" borderId="0" xfId="0" applyFont="1" applyFill="1" applyBorder="1" applyAlignment="1" applyProtection="1">
      <alignment horizontal="right" vertical="center"/>
      <protection hidden="1"/>
    </xf>
    <xf numFmtId="0" fontId="41" fillId="33" borderId="18" xfId="0" applyFont="1" applyFill="1" applyBorder="1" applyAlignment="1" applyProtection="1">
      <alignment horizontal="right" vertical="center"/>
      <protection hidden="1"/>
    </xf>
    <xf numFmtId="0" fontId="41" fillId="33" borderId="53" xfId="0" applyFont="1" applyFill="1" applyBorder="1" applyAlignment="1" applyProtection="1">
      <alignment horizontal="right" vertical="center"/>
      <protection hidden="1"/>
    </xf>
    <xf numFmtId="0" fontId="41" fillId="33" borderId="49" xfId="0" applyFont="1" applyFill="1" applyBorder="1" applyAlignment="1" applyProtection="1">
      <alignment horizontal="right" vertical="center"/>
      <protection hidden="1"/>
    </xf>
    <xf numFmtId="0" fontId="41" fillId="33" borderId="37" xfId="0" applyFont="1" applyFill="1" applyBorder="1" applyAlignment="1" applyProtection="1">
      <alignment horizontal="right" vertical="center"/>
      <protection hidden="1"/>
    </xf>
    <xf numFmtId="0" fontId="41" fillId="33" borderId="64" xfId="0" applyFont="1" applyFill="1" applyBorder="1" applyAlignment="1" applyProtection="1">
      <alignment horizontal="right" vertical="center"/>
      <protection hidden="1"/>
    </xf>
    <xf numFmtId="0" fontId="41" fillId="33" borderId="57" xfId="0" applyFont="1" applyFill="1" applyBorder="1" applyAlignment="1" applyProtection="1">
      <alignment horizontal="right" vertical="center"/>
      <protection hidden="1"/>
    </xf>
    <xf numFmtId="0" fontId="41" fillId="33" borderId="16" xfId="0" applyFont="1" applyFill="1" applyBorder="1" applyAlignment="1" applyProtection="1">
      <alignment horizontal="right" vertical="center"/>
      <protection hidden="1"/>
    </xf>
    <xf numFmtId="0" fontId="41" fillId="33" borderId="17" xfId="0" applyFont="1" applyFill="1" applyBorder="1" applyAlignment="1" applyProtection="1">
      <alignment horizontal="center" vertical="center"/>
      <protection hidden="1"/>
    </xf>
    <xf numFmtId="0" fontId="41" fillId="33" borderId="0" xfId="0" applyFont="1" applyFill="1" applyBorder="1" applyAlignment="1" applyProtection="1">
      <alignment horizontal="center" vertical="center"/>
      <protection hidden="1"/>
    </xf>
    <xf numFmtId="0" fontId="41" fillId="33" borderId="18" xfId="0" applyFont="1" applyFill="1" applyBorder="1" applyAlignment="1" applyProtection="1">
      <alignment horizontal="center" vertical="center"/>
      <protection hidden="1"/>
    </xf>
    <xf numFmtId="0" fontId="41" fillId="14" borderId="17" xfId="0" applyFont="1" applyFill="1" applyBorder="1" applyAlignment="1" applyProtection="1">
      <alignment horizontal="right" vertical="center" indent="1"/>
      <protection locked="0"/>
    </xf>
    <xf numFmtId="0" fontId="41" fillId="14" borderId="0" xfId="0" applyFont="1" applyFill="1" applyBorder="1" applyAlignment="1" applyProtection="1">
      <alignment horizontal="right" vertical="center" indent="1"/>
      <protection locked="0"/>
    </xf>
    <xf numFmtId="0" fontId="41" fillId="14" borderId="18" xfId="0" applyFont="1" applyFill="1" applyBorder="1" applyAlignment="1" applyProtection="1">
      <alignment horizontal="right" vertical="center" indent="1"/>
      <protection locked="0"/>
    </xf>
    <xf numFmtId="9" fontId="41" fillId="14" borderId="65" xfId="0" applyNumberFormat="1" applyFont="1" applyFill="1" applyBorder="1" applyAlignment="1" applyProtection="1">
      <alignment horizontal="center" vertical="center"/>
      <protection locked="0"/>
    </xf>
    <xf numFmtId="9" fontId="41" fillId="14" borderId="58" xfId="0" applyNumberFormat="1" applyFont="1" applyFill="1" applyBorder="1" applyAlignment="1" applyProtection="1">
      <alignment horizontal="center" vertical="center"/>
      <protection locked="0"/>
    </xf>
    <xf numFmtId="9" fontId="41" fillId="14" borderId="66" xfId="0" applyNumberFormat="1" applyFont="1" applyFill="1" applyBorder="1" applyAlignment="1" applyProtection="1">
      <alignment horizontal="center" vertical="center"/>
      <protection locked="0"/>
    </xf>
    <xf numFmtId="9" fontId="41" fillId="14" borderId="54" xfId="0" applyNumberFormat="1" applyFont="1" applyFill="1" applyBorder="1" applyAlignment="1" applyProtection="1">
      <alignment horizontal="center" vertical="center"/>
      <protection locked="0"/>
    </xf>
    <xf numFmtId="9" fontId="41" fillId="14" borderId="35" xfId="0" applyNumberFormat="1" applyFont="1" applyFill="1" applyBorder="1" applyAlignment="1" applyProtection="1">
      <alignment horizontal="center" vertical="center"/>
      <protection locked="0"/>
    </xf>
    <xf numFmtId="9" fontId="41" fillId="14" borderId="38" xfId="0" applyNumberFormat="1" applyFont="1" applyFill="1" applyBorder="1" applyAlignment="1" applyProtection="1">
      <alignment horizontal="center" vertical="center"/>
      <protection locked="0"/>
    </xf>
    <xf numFmtId="0" fontId="41" fillId="33" borderId="52" xfId="0" applyFont="1" applyFill="1" applyBorder="1" applyAlignment="1" applyProtection="1">
      <alignment horizontal="right" vertical="center"/>
      <protection hidden="1"/>
    </xf>
    <xf numFmtId="0" fontId="41" fillId="0" borderId="40" xfId="0" applyFont="1" applyBorder="1" applyAlignment="1">
      <alignment/>
    </xf>
    <xf numFmtId="0" fontId="41" fillId="0" borderId="36" xfId="0" applyFont="1" applyBorder="1" applyAlignment="1">
      <alignment/>
    </xf>
    <xf numFmtId="0" fontId="42" fillId="33" borderId="67" xfId="0" applyFont="1" applyFill="1" applyBorder="1" applyAlignment="1" applyProtection="1">
      <alignment horizontal="right" vertical="center" indent="1"/>
      <protection hidden="1"/>
    </xf>
    <xf numFmtId="0" fontId="42" fillId="33" borderId="32" xfId="0" applyFont="1" applyFill="1" applyBorder="1" applyAlignment="1" applyProtection="1">
      <alignment horizontal="right" vertical="center" indent="1"/>
      <protection hidden="1"/>
    </xf>
    <xf numFmtId="0" fontId="42" fillId="33" borderId="68" xfId="0" applyFont="1" applyFill="1" applyBorder="1" applyAlignment="1" applyProtection="1">
      <alignment horizontal="right" vertical="center" indent="1"/>
      <protection hidden="1"/>
    </xf>
    <xf numFmtId="164" fontId="41" fillId="33" borderId="48" xfId="0" applyNumberFormat="1" applyFont="1" applyFill="1" applyBorder="1" applyAlignment="1" applyProtection="1">
      <alignment horizontal="center" vertical="center"/>
      <protection hidden="1"/>
    </xf>
    <xf numFmtId="164" fontId="41" fillId="33" borderId="49" xfId="0" applyNumberFormat="1" applyFont="1" applyFill="1" applyBorder="1" applyAlignment="1" applyProtection="1">
      <alignment horizontal="center" vertical="center"/>
      <protection hidden="1"/>
    </xf>
    <xf numFmtId="164" fontId="41" fillId="33" borderId="37" xfId="0" applyNumberFormat="1" applyFont="1" applyFill="1" applyBorder="1" applyAlignment="1" applyProtection="1">
      <alignment horizontal="center" vertical="center"/>
      <protection hidden="1"/>
    </xf>
    <xf numFmtId="0" fontId="41" fillId="33" borderId="40" xfId="0" applyFont="1" applyFill="1" applyBorder="1" applyAlignment="1" applyProtection="1">
      <alignment horizontal="right" vertical="center"/>
      <protection hidden="1"/>
    </xf>
    <xf numFmtId="0" fontId="41" fillId="33" borderId="36" xfId="0" applyFont="1" applyFill="1" applyBorder="1" applyAlignment="1" applyProtection="1">
      <alignment horizontal="right" vertical="center"/>
      <protection hidden="1"/>
    </xf>
    <xf numFmtId="0" fontId="41" fillId="14" borderId="39" xfId="0" applyFont="1" applyFill="1" applyBorder="1" applyAlignment="1" applyProtection="1">
      <alignment horizontal="right" vertical="center" indent="1"/>
      <protection locked="0"/>
    </xf>
    <xf numFmtId="0" fontId="41" fillId="14" borderId="40" xfId="0" applyFont="1" applyFill="1" applyBorder="1" applyAlignment="1" applyProtection="1">
      <alignment horizontal="right" vertical="center" indent="1"/>
      <protection locked="0"/>
    </xf>
    <xf numFmtId="0" fontId="41" fillId="14" borderId="36" xfId="0" applyFont="1" applyFill="1" applyBorder="1" applyAlignment="1" applyProtection="1">
      <alignment horizontal="right" vertical="center" indent="1"/>
      <protection locked="0"/>
    </xf>
    <xf numFmtId="0" fontId="41" fillId="33" borderId="41" xfId="0" applyFont="1" applyFill="1" applyBorder="1" applyAlignment="1" applyProtection="1">
      <alignment horizontal="center" vertical="center"/>
      <protection hidden="1"/>
    </xf>
    <xf numFmtId="0" fontId="42" fillId="33" borderId="50" xfId="0" applyFont="1" applyFill="1" applyBorder="1" applyAlignment="1" applyProtection="1">
      <alignment horizontal="right" vertical="center"/>
      <protection hidden="1"/>
    </xf>
    <xf numFmtId="0" fontId="42" fillId="33" borderId="32" xfId="0" applyFont="1" applyFill="1" applyBorder="1" applyAlignment="1" applyProtection="1">
      <alignment horizontal="right" vertical="center"/>
      <protection hidden="1"/>
    </xf>
    <xf numFmtId="0" fontId="42" fillId="33" borderId="68" xfId="0" applyFont="1" applyFill="1" applyBorder="1" applyAlignment="1" applyProtection="1">
      <alignment horizontal="right" vertical="center"/>
      <protection hidden="1"/>
    </xf>
    <xf numFmtId="0" fontId="41" fillId="33" borderId="63" xfId="0" applyFont="1" applyFill="1" applyBorder="1" applyAlignment="1" applyProtection="1">
      <alignment horizontal="center" vertical="center"/>
      <protection hidden="1"/>
    </xf>
    <xf numFmtId="0" fontId="41" fillId="33" borderId="15" xfId="0" applyFont="1" applyFill="1" applyBorder="1" applyAlignment="1" applyProtection="1">
      <alignment horizontal="center" vertical="center"/>
      <protection hidden="1"/>
    </xf>
    <xf numFmtId="0" fontId="41" fillId="33" borderId="57" xfId="0" applyFont="1" applyFill="1" applyBorder="1" applyAlignment="1" applyProtection="1">
      <alignment horizontal="center" vertical="center"/>
      <protection hidden="1"/>
    </xf>
    <xf numFmtId="0" fontId="41" fillId="33" borderId="56" xfId="0" applyFont="1" applyFill="1" applyBorder="1" applyAlignment="1" applyProtection="1">
      <alignment horizontal="center" vertical="center"/>
      <protection hidden="1"/>
    </xf>
    <xf numFmtId="0" fontId="42" fillId="33" borderId="67" xfId="0" applyFont="1" applyFill="1" applyBorder="1" applyAlignment="1" applyProtection="1">
      <alignment horizontal="center" vertical="center"/>
      <protection hidden="1"/>
    </xf>
    <xf numFmtId="0" fontId="42" fillId="33" borderId="32" xfId="0" applyFont="1" applyFill="1" applyBorder="1" applyAlignment="1" applyProtection="1">
      <alignment horizontal="center" vertical="center"/>
      <protection hidden="1"/>
    </xf>
    <xf numFmtId="0" fontId="42" fillId="33" borderId="5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00B050"/>
        </patternFill>
      </fill>
    </dxf>
    <dxf>
      <font>
        <b/>
        <i val="0"/>
        <color auto="1"/>
      </font>
      <fill>
        <patternFill>
          <fgColor rgb="FFFF0000"/>
        </patternFill>
      </fill>
    </dxf>
    <dxf>
      <font>
        <b val="0"/>
        <i val="0"/>
      </font>
      <fill>
        <patternFill>
          <f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  <border/>
    </dxf>
    <dxf>
      <font>
        <b val="0"/>
        <i val="0"/>
      </font>
      <fill>
        <patternFill>
          <fgColor rgb="FFFF0000"/>
        </patternFill>
      </fill>
      <border/>
    </dxf>
    <dxf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419100</xdr:colOff>
      <xdr:row>3</xdr:row>
      <xdr:rowOff>9525</xdr:rowOff>
    </xdr:to>
    <xdr:pic>
      <xdr:nvPicPr>
        <xdr:cNvPr id="1" name="Picture 1" descr="logo_ds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876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7"/>
  <sheetViews>
    <sheetView showGridLines="0" tabSelected="1" zoomScalePageLayoutView="0" workbookViewId="0" topLeftCell="A1">
      <selection activeCell="Y19" sqref="Y19:AB19"/>
    </sheetView>
  </sheetViews>
  <sheetFormatPr defaultColWidth="9.140625" defaultRowHeight="12.75"/>
  <cols>
    <col min="1" max="1" width="2.7109375" style="0" customWidth="1"/>
    <col min="2" max="2" width="19.7109375" style="0" customWidth="1"/>
    <col min="3" max="3" width="8.28125" style="0" customWidth="1"/>
    <col min="4" max="4" width="9.00390625" style="0" customWidth="1"/>
    <col min="6" max="6" width="6.8515625" style="0" customWidth="1"/>
    <col min="7" max="7" width="3.8515625" style="0" customWidth="1"/>
    <col min="8" max="37" width="2.28125" style="0" customWidth="1"/>
    <col min="38" max="40" width="0" style="0" hidden="1" customWidth="1"/>
    <col min="41" max="70" width="2.28125" style="0" hidden="1" customWidth="1"/>
    <col min="71" max="71" width="0" style="0" hidden="1" customWidth="1"/>
    <col min="72" max="72" width="12.00390625" style="0" hidden="1" customWidth="1"/>
    <col min="73" max="75" width="0" style="0" hidden="1" customWidth="1"/>
  </cols>
  <sheetData>
    <row r="1" spans="2:37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2:37" ht="29.25" customHeight="1">
      <c r="B2" s="18"/>
      <c r="C2" s="18"/>
      <c r="D2" s="18"/>
      <c r="E2" s="106" t="s">
        <v>32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ht="25.5" customHeight="1">
      <c r="B3" s="18"/>
      <c r="C3" s="18"/>
      <c r="D3" s="119" t="s">
        <v>17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8"/>
      <c r="AF3" s="18"/>
      <c r="AG3" s="18"/>
      <c r="AH3" s="18"/>
      <c r="AI3" s="18"/>
      <c r="AJ3" s="18"/>
      <c r="AK3" s="18"/>
    </row>
    <row r="4" spans="2:37" ht="13.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2:37" ht="21" thickBot="1">
      <c r="B5" s="107" t="s">
        <v>0</v>
      </c>
      <c r="C5" s="108"/>
      <c r="D5" s="108"/>
      <c r="E5" s="108"/>
      <c r="F5" s="109"/>
      <c r="G5" s="18"/>
      <c r="H5" s="110" t="s">
        <v>5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2"/>
    </row>
    <row r="6" spans="2:37" ht="15" customHeight="1" thickBot="1">
      <c r="B6" s="198" t="s">
        <v>16</v>
      </c>
      <c r="C6" s="199"/>
      <c r="D6" s="199"/>
      <c r="E6" s="199"/>
      <c r="F6" s="200"/>
      <c r="G6" s="19"/>
      <c r="H6" s="113" t="s">
        <v>90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</row>
    <row r="7" spans="2:40" ht="42" customHeight="1">
      <c r="B7" s="20"/>
      <c r="C7" s="126" t="s">
        <v>20</v>
      </c>
      <c r="D7" s="128" t="s">
        <v>34</v>
      </c>
      <c r="E7" s="130" t="s">
        <v>1</v>
      </c>
      <c r="F7" s="132"/>
      <c r="G7" s="19"/>
      <c r="H7" s="62" t="s">
        <v>80</v>
      </c>
      <c r="I7" s="63" t="s">
        <v>49</v>
      </c>
      <c r="J7" s="63" t="s">
        <v>50</v>
      </c>
      <c r="K7" s="63" t="s">
        <v>51</v>
      </c>
      <c r="L7" s="63" t="s">
        <v>52</v>
      </c>
      <c r="M7" s="63" t="s">
        <v>53</v>
      </c>
      <c r="N7" s="63" t="s">
        <v>54</v>
      </c>
      <c r="O7" s="63" t="s">
        <v>55</v>
      </c>
      <c r="P7" s="63" t="s">
        <v>56</v>
      </c>
      <c r="Q7" s="63" t="s">
        <v>57</v>
      </c>
      <c r="R7" s="63" t="s">
        <v>58</v>
      </c>
      <c r="S7" s="63" t="s">
        <v>59</v>
      </c>
      <c r="T7" s="63" t="s">
        <v>60</v>
      </c>
      <c r="U7" s="63" t="s">
        <v>61</v>
      </c>
      <c r="V7" s="63" t="s">
        <v>62</v>
      </c>
      <c r="W7" s="63" t="s">
        <v>63</v>
      </c>
      <c r="X7" s="63" t="s">
        <v>64</v>
      </c>
      <c r="Y7" s="63" t="s">
        <v>65</v>
      </c>
      <c r="Z7" s="63" t="s">
        <v>66</v>
      </c>
      <c r="AA7" s="63" t="s">
        <v>67</v>
      </c>
      <c r="AB7" s="63" t="s">
        <v>68</v>
      </c>
      <c r="AC7" s="63" t="s">
        <v>69</v>
      </c>
      <c r="AD7" s="63" t="s">
        <v>70</v>
      </c>
      <c r="AE7" s="63" t="s">
        <v>71</v>
      </c>
      <c r="AF7" s="63" t="s">
        <v>72</v>
      </c>
      <c r="AG7" s="63" t="s">
        <v>73</v>
      </c>
      <c r="AH7" s="63" t="s">
        <v>74</v>
      </c>
      <c r="AI7" s="63" t="s">
        <v>75</v>
      </c>
      <c r="AJ7" s="63" t="s">
        <v>76</v>
      </c>
      <c r="AK7" s="64" t="s">
        <v>77</v>
      </c>
      <c r="AM7" s="168" t="s">
        <v>89</v>
      </c>
      <c r="AN7" s="168"/>
    </row>
    <row r="8" spans="2:40" ht="33.75" customHeight="1" thickBot="1">
      <c r="B8" s="21"/>
      <c r="C8" s="127"/>
      <c r="D8" s="129"/>
      <c r="E8" s="131"/>
      <c r="F8" s="133"/>
      <c r="G8" s="19"/>
      <c r="H8" s="22">
        <v>0.7083333333333334</v>
      </c>
      <c r="I8" s="23">
        <f>H8+0.02085</f>
        <v>0.7291833333333334</v>
      </c>
      <c r="J8" s="23">
        <f aca="true" t="shared" si="0" ref="J8:AK8">I8+0.02085</f>
        <v>0.7500333333333334</v>
      </c>
      <c r="K8" s="23">
        <f t="shared" si="0"/>
        <v>0.7708833333333335</v>
      </c>
      <c r="L8" s="23">
        <f t="shared" si="0"/>
        <v>0.7917333333333335</v>
      </c>
      <c r="M8" s="23">
        <f t="shared" si="0"/>
        <v>0.8125833333333335</v>
      </c>
      <c r="N8" s="23">
        <f t="shared" si="0"/>
        <v>0.8334333333333336</v>
      </c>
      <c r="O8" s="23">
        <f t="shared" si="0"/>
        <v>0.8542833333333336</v>
      </c>
      <c r="P8" s="23">
        <f t="shared" si="0"/>
        <v>0.8751333333333337</v>
      </c>
      <c r="Q8" s="23">
        <f t="shared" si="0"/>
        <v>0.8959833333333337</v>
      </c>
      <c r="R8" s="23">
        <f t="shared" si="0"/>
        <v>0.9168333333333337</v>
      </c>
      <c r="S8" s="23">
        <f t="shared" si="0"/>
        <v>0.9376833333333338</v>
      </c>
      <c r="T8" s="23">
        <f t="shared" si="0"/>
        <v>0.9585333333333338</v>
      </c>
      <c r="U8" s="23">
        <f t="shared" si="0"/>
        <v>0.9793833333333338</v>
      </c>
      <c r="V8" s="23">
        <f t="shared" si="0"/>
        <v>1.0002333333333338</v>
      </c>
      <c r="W8" s="23">
        <f t="shared" si="0"/>
        <v>1.0210833333333338</v>
      </c>
      <c r="X8" s="23">
        <f t="shared" si="0"/>
        <v>1.0419333333333338</v>
      </c>
      <c r="Y8" s="23">
        <f t="shared" si="0"/>
        <v>1.0627833333333339</v>
      </c>
      <c r="Z8" s="23">
        <f t="shared" si="0"/>
        <v>1.083633333333334</v>
      </c>
      <c r="AA8" s="23">
        <f t="shared" si="0"/>
        <v>1.104483333333334</v>
      </c>
      <c r="AB8" s="23">
        <f t="shared" si="0"/>
        <v>1.125333333333334</v>
      </c>
      <c r="AC8" s="23">
        <f t="shared" si="0"/>
        <v>1.146183333333334</v>
      </c>
      <c r="AD8" s="23">
        <f t="shared" si="0"/>
        <v>1.167033333333334</v>
      </c>
      <c r="AE8" s="23">
        <f t="shared" si="0"/>
        <v>1.187883333333334</v>
      </c>
      <c r="AF8" s="23">
        <f t="shared" si="0"/>
        <v>1.208733333333334</v>
      </c>
      <c r="AG8" s="23">
        <f t="shared" si="0"/>
        <v>1.2295833333333341</v>
      </c>
      <c r="AH8" s="23">
        <f t="shared" si="0"/>
        <v>1.2504333333333342</v>
      </c>
      <c r="AI8" s="23">
        <f t="shared" si="0"/>
        <v>1.2712833333333342</v>
      </c>
      <c r="AJ8" s="23">
        <f t="shared" si="0"/>
        <v>1.2921333333333342</v>
      </c>
      <c r="AK8" s="24">
        <f t="shared" si="0"/>
        <v>1.3129833333333343</v>
      </c>
      <c r="AM8" s="61">
        <f>1-P11</f>
        <v>0.85</v>
      </c>
      <c r="AN8" s="60">
        <f>1-AD11</f>
        <v>0.6</v>
      </c>
    </row>
    <row r="9" spans="2:73" ht="15.75" customHeight="1" thickBot="1">
      <c r="B9" s="7" t="s">
        <v>37</v>
      </c>
      <c r="C9" s="2">
        <v>15</v>
      </c>
      <c r="D9" s="25">
        <f>VLOOKUP(B9,B53:D66,2,FALSE)</f>
        <v>125</v>
      </c>
      <c r="E9" s="26">
        <f>C9*D9</f>
        <v>1875</v>
      </c>
      <c r="F9" s="27" t="s">
        <v>2</v>
      </c>
      <c r="G9" s="19"/>
      <c r="H9" s="92" t="s">
        <v>78</v>
      </c>
      <c r="I9" s="59" t="s">
        <v>78</v>
      </c>
      <c r="J9" s="59" t="s">
        <v>78</v>
      </c>
      <c r="K9" s="59" t="s">
        <v>78</v>
      </c>
      <c r="L9" s="59" t="s">
        <v>78</v>
      </c>
      <c r="M9" s="59" t="s">
        <v>78</v>
      </c>
      <c r="N9" s="59" t="s">
        <v>78</v>
      </c>
      <c r="O9" s="59" t="s">
        <v>78</v>
      </c>
      <c r="P9" s="59" t="s">
        <v>78</v>
      </c>
      <c r="Q9" s="59" t="s">
        <v>78</v>
      </c>
      <c r="R9" s="59" t="s">
        <v>79</v>
      </c>
      <c r="S9" s="59" t="s">
        <v>79</v>
      </c>
      <c r="T9" s="59" t="s">
        <v>79</v>
      </c>
      <c r="U9" s="59" t="s">
        <v>79</v>
      </c>
      <c r="V9" s="59" t="s">
        <v>79</v>
      </c>
      <c r="W9" s="59" t="s">
        <v>79</v>
      </c>
      <c r="X9" s="59" t="s">
        <v>79</v>
      </c>
      <c r="Y9" s="59" t="s">
        <v>79</v>
      </c>
      <c r="Z9" s="59" t="s">
        <v>79</v>
      </c>
      <c r="AA9" s="59" t="s">
        <v>79</v>
      </c>
      <c r="AB9" s="59" t="s">
        <v>79</v>
      </c>
      <c r="AC9" s="59" t="s">
        <v>79</v>
      </c>
      <c r="AD9" s="59" t="s">
        <v>79</v>
      </c>
      <c r="AE9" s="59" t="s">
        <v>79</v>
      </c>
      <c r="AF9" s="59" t="s">
        <v>79</v>
      </c>
      <c r="AG9" s="59" t="s">
        <v>79</v>
      </c>
      <c r="AH9" s="59" t="s">
        <v>78</v>
      </c>
      <c r="AI9" s="59" t="s">
        <v>78</v>
      </c>
      <c r="AJ9" s="59" t="s">
        <v>78</v>
      </c>
      <c r="AK9" s="93" t="s">
        <v>78</v>
      </c>
      <c r="AM9" s="9">
        <f>VLOOKUP(B9,B53:D66,3,FALSE)</f>
        <v>138</v>
      </c>
      <c r="AN9" s="10">
        <f>C9*AM9</f>
        <v>2070</v>
      </c>
      <c r="AO9" s="5">
        <v>0.208333333333333</v>
      </c>
      <c r="AP9">
        <v>0.2916666666666667</v>
      </c>
      <c r="AQ9">
        <v>0.3333333333333333</v>
      </c>
      <c r="AR9">
        <v>0.4583333333333333</v>
      </c>
      <c r="AS9">
        <v>0.5</v>
      </c>
      <c r="AT9">
        <v>0.5416666666666666</v>
      </c>
      <c r="AU9">
        <v>0.625</v>
      </c>
      <c r="AV9">
        <v>0.75</v>
      </c>
      <c r="AW9">
        <v>0.8333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0.875</v>
      </c>
      <c r="BN9">
        <v>0.70833</v>
      </c>
      <c r="BO9">
        <v>0.58333</v>
      </c>
      <c r="BP9">
        <v>0.375</v>
      </c>
      <c r="BQ9">
        <v>0.25</v>
      </c>
      <c r="BR9">
        <v>0.1666</v>
      </c>
      <c r="BT9">
        <f>SUM(AO9:BR9)*0.5</f>
        <v>11.249946666666666</v>
      </c>
      <c r="BU9">
        <f>BT9*365</f>
        <v>4106.230533333333</v>
      </c>
    </row>
    <row r="10" spans="1:72" ht="15.75" customHeight="1" thickBot="1">
      <c r="A10" s="1"/>
      <c r="B10" s="8" t="s">
        <v>23</v>
      </c>
      <c r="C10" s="3">
        <v>17</v>
      </c>
      <c r="D10" s="28">
        <f>VLOOKUP(B10,B53:D66,2,FALSE)</f>
        <v>70</v>
      </c>
      <c r="E10" s="29">
        <f>C10*D10</f>
        <v>1190</v>
      </c>
      <c r="F10" s="30" t="s">
        <v>2</v>
      </c>
      <c r="G10" s="19"/>
      <c r="H10" s="49"/>
      <c r="I10" s="31"/>
      <c r="J10" s="31"/>
      <c r="K10" s="32"/>
      <c r="L10" s="32"/>
      <c r="M10" s="33"/>
      <c r="N10" s="32"/>
      <c r="O10" s="34"/>
      <c r="P10" s="35"/>
      <c r="Q10" s="36"/>
      <c r="R10" s="37"/>
      <c r="S10" s="37"/>
      <c r="T10" s="37"/>
      <c r="U10" s="37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  <c r="AM10" s="11">
        <f>VLOOKUP(B10,B53:D66,3,FALSE)</f>
        <v>85</v>
      </c>
      <c r="AN10" s="12">
        <f>C10*AM10</f>
        <v>1445</v>
      </c>
      <c r="AO10">
        <f>IF(H9="h",$AM$8,$AN$8)</f>
        <v>0.85</v>
      </c>
      <c r="AP10">
        <f aca="true" t="shared" si="1" ref="AP10:BR10">IF(I9="h",$AM$8,$AN$8)</f>
        <v>0.85</v>
      </c>
      <c r="AQ10">
        <f t="shared" si="1"/>
        <v>0.85</v>
      </c>
      <c r="AR10">
        <f t="shared" si="1"/>
        <v>0.85</v>
      </c>
      <c r="AS10">
        <f t="shared" si="1"/>
        <v>0.85</v>
      </c>
      <c r="AT10">
        <f t="shared" si="1"/>
        <v>0.85</v>
      </c>
      <c r="AU10">
        <f t="shared" si="1"/>
        <v>0.85</v>
      </c>
      <c r="AV10">
        <f t="shared" si="1"/>
        <v>0.85</v>
      </c>
      <c r="AW10">
        <f t="shared" si="1"/>
        <v>0.85</v>
      </c>
      <c r="AX10">
        <f t="shared" si="1"/>
        <v>0.85</v>
      </c>
      <c r="AY10">
        <f t="shared" si="1"/>
        <v>0.6</v>
      </c>
      <c r="AZ10">
        <f t="shared" si="1"/>
        <v>0.6</v>
      </c>
      <c r="BA10">
        <f t="shared" si="1"/>
        <v>0.6</v>
      </c>
      <c r="BB10">
        <f t="shared" si="1"/>
        <v>0.6</v>
      </c>
      <c r="BC10">
        <f t="shared" si="1"/>
        <v>0.6</v>
      </c>
      <c r="BD10">
        <f t="shared" si="1"/>
        <v>0.6</v>
      </c>
      <c r="BE10">
        <f t="shared" si="1"/>
        <v>0.6</v>
      </c>
      <c r="BF10">
        <f t="shared" si="1"/>
        <v>0.6</v>
      </c>
      <c r="BG10">
        <f t="shared" si="1"/>
        <v>0.6</v>
      </c>
      <c r="BH10">
        <f t="shared" si="1"/>
        <v>0.6</v>
      </c>
      <c r="BI10">
        <f t="shared" si="1"/>
        <v>0.6</v>
      </c>
      <c r="BJ10">
        <f t="shared" si="1"/>
        <v>0.6</v>
      </c>
      <c r="BK10">
        <f t="shared" si="1"/>
        <v>0.6</v>
      </c>
      <c r="BL10">
        <f t="shared" si="1"/>
        <v>0.6</v>
      </c>
      <c r="BM10">
        <f t="shared" si="1"/>
        <v>0.6</v>
      </c>
      <c r="BN10">
        <f t="shared" si="1"/>
        <v>0.6</v>
      </c>
      <c r="BO10">
        <f t="shared" si="1"/>
        <v>0.85</v>
      </c>
      <c r="BP10">
        <f t="shared" si="1"/>
        <v>0.85</v>
      </c>
      <c r="BQ10">
        <f t="shared" si="1"/>
        <v>0.85</v>
      </c>
      <c r="BR10">
        <f t="shared" si="1"/>
        <v>0.85</v>
      </c>
      <c r="BT10">
        <f>SUM(AO10:BR10)/2</f>
        <v>10.750000000000002</v>
      </c>
    </row>
    <row r="11" spans="1:72" ht="15.75" customHeight="1">
      <c r="A11" s="1"/>
      <c r="B11" s="8" t="s">
        <v>40</v>
      </c>
      <c r="C11" s="3">
        <v>10</v>
      </c>
      <c r="D11" s="28">
        <f>VLOOKUP(B11,B53:D66,2,FALSE)</f>
        <v>150</v>
      </c>
      <c r="E11" s="39">
        <f>C11*D11</f>
        <v>1500</v>
      </c>
      <c r="F11" s="40" t="s">
        <v>2</v>
      </c>
      <c r="G11" s="19"/>
      <c r="H11" s="41"/>
      <c r="I11" s="37"/>
      <c r="J11" s="37"/>
      <c r="K11" s="189" t="s">
        <v>85</v>
      </c>
      <c r="L11" s="190"/>
      <c r="M11" s="190"/>
      <c r="N11" s="190"/>
      <c r="O11" s="191"/>
      <c r="P11" s="222">
        <v>0.15</v>
      </c>
      <c r="Q11" s="223"/>
      <c r="R11" s="224"/>
      <c r="S11" s="184"/>
      <c r="T11" s="185"/>
      <c r="U11" s="37"/>
      <c r="V11" s="37"/>
      <c r="W11" s="37"/>
      <c r="X11" s="37"/>
      <c r="Y11" s="169" t="s">
        <v>86</v>
      </c>
      <c r="Z11" s="170"/>
      <c r="AA11" s="170"/>
      <c r="AB11" s="170"/>
      <c r="AC11" s="171"/>
      <c r="AD11" s="222">
        <v>0.4</v>
      </c>
      <c r="AE11" s="223"/>
      <c r="AF11" s="224"/>
      <c r="AG11" s="172"/>
      <c r="AH11" s="173"/>
      <c r="AI11" s="42"/>
      <c r="AJ11" s="42"/>
      <c r="AK11" s="43"/>
      <c r="AM11" s="11">
        <f>VLOOKUP(B11,B53:D66,3,FALSE)</f>
        <v>170</v>
      </c>
      <c r="AN11" s="12">
        <f>C11*AM11</f>
        <v>1700</v>
      </c>
      <c r="AO11">
        <f>AO10*AO9</f>
        <v>0.17708333333333307</v>
      </c>
      <c r="AP11">
        <f aca="true" t="shared" si="2" ref="AP11:BR11">AP10*AP9</f>
        <v>0.24791666666666667</v>
      </c>
      <c r="AQ11">
        <f t="shared" si="2"/>
        <v>0.2833333333333333</v>
      </c>
      <c r="AR11">
        <f t="shared" si="2"/>
        <v>0.3895833333333333</v>
      </c>
      <c r="AS11">
        <f t="shared" si="2"/>
        <v>0.425</v>
      </c>
      <c r="AT11">
        <f t="shared" si="2"/>
        <v>0.46041666666666664</v>
      </c>
      <c r="AU11">
        <f t="shared" si="2"/>
        <v>0.53125</v>
      </c>
      <c r="AV11">
        <f t="shared" si="2"/>
        <v>0.6375</v>
      </c>
      <c r="AW11">
        <f t="shared" si="2"/>
        <v>0.708305</v>
      </c>
      <c r="AX11">
        <f t="shared" si="2"/>
        <v>0.85</v>
      </c>
      <c r="AY11">
        <f t="shared" si="2"/>
        <v>0.6</v>
      </c>
      <c r="AZ11">
        <f t="shared" si="2"/>
        <v>0.6</v>
      </c>
      <c r="BA11">
        <f t="shared" si="2"/>
        <v>0.6</v>
      </c>
      <c r="BB11">
        <f t="shared" si="2"/>
        <v>0.6</v>
      </c>
      <c r="BC11">
        <f t="shared" si="2"/>
        <v>0.6</v>
      </c>
      <c r="BD11">
        <f t="shared" si="2"/>
        <v>0.6</v>
      </c>
      <c r="BE11">
        <f t="shared" si="2"/>
        <v>0.6</v>
      </c>
      <c r="BF11">
        <f t="shared" si="2"/>
        <v>0.6</v>
      </c>
      <c r="BG11">
        <f t="shared" si="2"/>
        <v>0.6</v>
      </c>
      <c r="BH11">
        <f t="shared" si="2"/>
        <v>0.6</v>
      </c>
      <c r="BI11">
        <f t="shared" si="2"/>
        <v>0.6</v>
      </c>
      <c r="BJ11">
        <f t="shared" si="2"/>
        <v>0.6</v>
      </c>
      <c r="BK11">
        <f t="shared" si="2"/>
        <v>0.6</v>
      </c>
      <c r="BL11">
        <f t="shared" si="2"/>
        <v>0.6</v>
      </c>
      <c r="BM11">
        <f t="shared" si="2"/>
        <v>0.525</v>
      </c>
      <c r="BN11">
        <f t="shared" si="2"/>
        <v>0.424998</v>
      </c>
      <c r="BO11">
        <f t="shared" si="2"/>
        <v>0.4958305</v>
      </c>
      <c r="BP11">
        <f t="shared" si="2"/>
        <v>0.31875</v>
      </c>
      <c r="BQ11">
        <f t="shared" si="2"/>
        <v>0.2125</v>
      </c>
      <c r="BR11">
        <f t="shared" si="2"/>
        <v>0.14160999999999999</v>
      </c>
      <c r="BT11">
        <f>SUM(AO11:BR11)/2</f>
        <v>7.614538416666665</v>
      </c>
    </row>
    <row r="12" spans="1:75" ht="15.75" customHeight="1" thickBot="1">
      <c r="A12" s="1"/>
      <c r="B12" s="8" t="s">
        <v>43</v>
      </c>
      <c r="C12" s="3">
        <v>0</v>
      </c>
      <c r="D12" s="28">
        <f>VLOOKUP(B12,B53:D66,2,FALSE)</f>
        <v>0</v>
      </c>
      <c r="E12" s="39">
        <f>C12*D12</f>
        <v>0</v>
      </c>
      <c r="F12" s="40" t="s">
        <v>2</v>
      </c>
      <c r="G12" s="19"/>
      <c r="H12" s="41"/>
      <c r="I12" s="37"/>
      <c r="J12" s="37"/>
      <c r="K12" s="192" t="s">
        <v>7</v>
      </c>
      <c r="L12" s="193"/>
      <c r="M12" s="193"/>
      <c r="N12" s="193"/>
      <c r="O12" s="194"/>
      <c r="P12" s="225"/>
      <c r="Q12" s="226"/>
      <c r="R12" s="227"/>
      <c r="S12" s="184"/>
      <c r="T12" s="185"/>
      <c r="U12" s="37"/>
      <c r="V12" s="37"/>
      <c r="W12" s="37"/>
      <c r="X12" s="37"/>
      <c r="Y12" s="181" t="s">
        <v>7</v>
      </c>
      <c r="Z12" s="182"/>
      <c r="AA12" s="182"/>
      <c r="AB12" s="182"/>
      <c r="AC12" s="183"/>
      <c r="AD12" s="225"/>
      <c r="AE12" s="226"/>
      <c r="AF12" s="227"/>
      <c r="AG12" s="172"/>
      <c r="AH12" s="173"/>
      <c r="AI12" s="44"/>
      <c r="AJ12" s="44"/>
      <c r="AK12" s="45"/>
      <c r="AM12" s="11">
        <f>VLOOKUP(B12,B53:D66,3,FALSE)</f>
        <v>0</v>
      </c>
      <c r="AN12" s="12">
        <f>C12*AM12</f>
        <v>0</v>
      </c>
      <c r="BU12" t="s">
        <v>81</v>
      </c>
      <c r="BV12" t="s">
        <v>82</v>
      </c>
      <c r="BW12" t="s">
        <v>87</v>
      </c>
    </row>
    <row r="13" spans="2:75" ht="15.75" customHeight="1" thickBot="1">
      <c r="B13" s="46" t="s">
        <v>28</v>
      </c>
      <c r="C13" s="4">
        <v>0</v>
      </c>
      <c r="D13" s="4">
        <v>0</v>
      </c>
      <c r="E13" s="47">
        <f>C13*D13</f>
        <v>0</v>
      </c>
      <c r="F13" s="48" t="s">
        <v>2</v>
      </c>
      <c r="G13" s="19"/>
      <c r="H13" s="49"/>
      <c r="I13" s="31"/>
      <c r="J13" s="31"/>
      <c r="K13" s="32"/>
      <c r="L13" s="32"/>
      <c r="M13" s="33"/>
      <c r="N13" s="32"/>
      <c r="O13" s="34"/>
      <c r="P13" s="35"/>
      <c r="Q13" s="36"/>
      <c r="R13" s="37"/>
      <c r="S13" s="37"/>
      <c r="T13" s="37"/>
      <c r="U13" s="37"/>
      <c r="V13" s="36"/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  <c r="AM13" s="11">
        <f>VLOOKUP(B13,B67:D67,3,FALSE)</f>
        <v>0</v>
      </c>
      <c r="AN13" s="12">
        <f>C13*AM13</f>
        <v>0</v>
      </c>
      <c r="AO13">
        <f aca="true" t="shared" si="3" ref="AO13:BR13">IF(H9="h",0.5*AO9,0)</f>
        <v>0.1041666666666665</v>
      </c>
      <c r="AP13">
        <f t="shared" si="3"/>
        <v>0.14583333333333334</v>
      </c>
      <c r="AQ13">
        <f t="shared" si="3"/>
        <v>0.16666666666666666</v>
      </c>
      <c r="AR13">
        <f t="shared" si="3"/>
        <v>0.22916666666666666</v>
      </c>
      <c r="AS13">
        <f t="shared" si="3"/>
        <v>0.25</v>
      </c>
      <c r="AT13">
        <f t="shared" si="3"/>
        <v>0.2708333333333333</v>
      </c>
      <c r="AU13">
        <f t="shared" si="3"/>
        <v>0.3125</v>
      </c>
      <c r="AV13">
        <f t="shared" si="3"/>
        <v>0.375</v>
      </c>
      <c r="AW13">
        <f t="shared" si="3"/>
        <v>0.41665</v>
      </c>
      <c r="AX13">
        <f t="shared" si="3"/>
        <v>0.5</v>
      </c>
      <c r="AY13">
        <f t="shared" si="3"/>
        <v>0</v>
      </c>
      <c r="AZ13">
        <f t="shared" si="3"/>
        <v>0</v>
      </c>
      <c r="BA13">
        <f t="shared" si="3"/>
        <v>0</v>
      </c>
      <c r="BB13">
        <f t="shared" si="3"/>
        <v>0</v>
      </c>
      <c r="BC13">
        <f t="shared" si="3"/>
        <v>0</v>
      </c>
      <c r="BD13">
        <f t="shared" si="3"/>
        <v>0</v>
      </c>
      <c r="BE13">
        <f t="shared" si="3"/>
        <v>0</v>
      </c>
      <c r="BF13">
        <f t="shared" si="3"/>
        <v>0</v>
      </c>
      <c r="BG13">
        <f t="shared" si="3"/>
        <v>0</v>
      </c>
      <c r="BH13">
        <f t="shared" si="3"/>
        <v>0</v>
      </c>
      <c r="BI13">
        <f t="shared" si="3"/>
        <v>0</v>
      </c>
      <c r="BJ13">
        <f t="shared" si="3"/>
        <v>0</v>
      </c>
      <c r="BK13">
        <f t="shared" si="3"/>
        <v>0</v>
      </c>
      <c r="BL13">
        <f t="shared" si="3"/>
        <v>0</v>
      </c>
      <c r="BM13">
        <f t="shared" si="3"/>
        <v>0</v>
      </c>
      <c r="BN13">
        <f t="shared" si="3"/>
        <v>0</v>
      </c>
      <c r="BO13">
        <f t="shared" si="3"/>
        <v>0.291665</v>
      </c>
      <c r="BP13">
        <f t="shared" si="3"/>
        <v>0.1875</v>
      </c>
      <c r="BQ13">
        <f t="shared" si="3"/>
        <v>0.125</v>
      </c>
      <c r="BR13">
        <f t="shared" si="3"/>
        <v>0.0833</v>
      </c>
      <c r="BT13" t="s">
        <v>83</v>
      </c>
      <c r="BU13">
        <f>SUM(AO13:BR13)</f>
        <v>3.4582816666666667</v>
      </c>
      <c r="BV13" s="17">
        <f>BU13*365</f>
        <v>1262.2728083333334</v>
      </c>
      <c r="BW13" s="5">
        <f>E21/BU9*BV13</f>
        <v>1291.0979429828408</v>
      </c>
    </row>
    <row r="14" spans="2:75" s="6" customFormat="1" ht="15.75" customHeight="1" thickBot="1">
      <c r="B14" s="50"/>
      <c r="C14" s="32"/>
      <c r="D14" s="32"/>
      <c r="E14" s="51"/>
      <c r="F14" s="51"/>
      <c r="G14" s="52"/>
      <c r="H14" s="53"/>
      <c r="I14" s="31"/>
      <c r="J14" s="31"/>
      <c r="K14" s="32"/>
      <c r="L14" s="32"/>
      <c r="M14" s="33"/>
      <c r="N14" s="54"/>
      <c r="O14" s="55"/>
      <c r="P14" s="56"/>
      <c r="Q14" s="57"/>
      <c r="R14" s="55"/>
      <c r="S14" s="55"/>
      <c r="T14" s="55"/>
      <c r="U14" s="55"/>
      <c r="V14" s="55"/>
      <c r="W14" s="55"/>
      <c r="X14" s="55"/>
      <c r="Y14" s="55"/>
      <c r="Z14" s="55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  <c r="AM14" s="13"/>
      <c r="AN14" s="14"/>
      <c r="AO14">
        <f aca="true" t="shared" si="4" ref="AO14:BR14">IF(H9="e",0.5*AO9,0)</f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0.5</v>
      </c>
      <c r="AZ14">
        <f t="shared" si="4"/>
        <v>0.5</v>
      </c>
      <c r="BA14">
        <f t="shared" si="4"/>
        <v>0.5</v>
      </c>
      <c r="BB14">
        <f t="shared" si="4"/>
        <v>0.5</v>
      </c>
      <c r="BC14">
        <f t="shared" si="4"/>
        <v>0.5</v>
      </c>
      <c r="BD14">
        <f t="shared" si="4"/>
        <v>0.5</v>
      </c>
      <c r="BE14">
        <f t="shared" si="4"/>
        <v>0.5</v>
      </c>
      <c r="BF14">
        <f t="shared" si="4"/>
        <v>0.5</v>
      </c>
      <c r="BG14">
        <f t="shared" si="4"/>
        <v>0.5</v>
      </c>
      <c r="BH14">
        <f t="shared" si="4"/>
        <v>0.5</v>
      </c>
      <c r="BI14">
        <f t="shared" si="4"/>
        <v>0.5</v>
      </c>
      <c r="BJ14">
        <f t="shared" si="4"/>
        <v>0.5</v>
      </c>
      <c r="BK14">
        <f t="shared" si="4"/>
        <v>0.5</v>
      </c>
      <c r="BL14">
        <f t="shared" si="4"/>
        <v>0.5</v>
      </c>
      <c r="BM14">
        <f t="shared" si="4"/>
        <v>0.4375</v>
      </c>
      <c r="BN14">
        <f t="shared" si="4"/>
        <v>0.354165</v>
      </c>
      <c r="BO14">
        <f t="shared" si="4"/>
        <v>0</v>
      </c>
      <c r="BP14">
        <f t="shared" si="4"/>
        <v>0</v>
      </c>
      <c r="BQ14">
        <f t="shared" si="4"/>
        <v>0</v>
      </c>
      <c r="BR14">
        <f t="shared" si="4"/>
        <v>0</v>
      </c>
      <c r="BS14"/>
      <c r="BT14" t="s">
        <v>84</v>
      </c>
      <c r="BU14">
        <f>SUM(AO14:BR14)</f>
        <v>7.791665</v>
      </c>
      <c r="BV14" s="17">
        <f>BU14*365</f>
        <v>2843.957725</v>
      </c>
      <c r="BW14" s="5">
        <f>E21/BU9*BV14</f>
        <v>2908.902057017159</v>
      </c>
    </row>
    <row r="15" spans="2:40" ht="15.75" customHeight="1">
      <c r="B15" s="134" t="s">
        <v>31</v>
      </c>
      <c r="C15" s="135"/>
      <c r="D15" s="136"/>
      <c r="E15" s="67">
        <f>SUM(E9:E13)</f>
        <v>4565</v>
      </c>
      <c r="F15" s="68" t="s">
        <v>2</v>
      </c>
      <c r="G15" s="90"/>
      <c r="H15" s="195" t="s">
        <v>47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01">
        <f>E16/1000*(BW13*(1-P11)+BW14*(1-AD11))</f>
        <v>14825.068943163878</v>
      </c>
      <c r="Z15" s="102"/>
      <c r="AA15" s="102"/>
      <c r="AB15" s="103"/>
      <c r="AC15" s="147" t="s">
        <v>10</v>
      </c>
      <c r="AD15" s="147"/>
      <c r="AE15" s="148"/>
      <c r="AF15" s="186" t="s">
        <v>18</v>
      </c>
      <c r="AG15" s="187"/>
      <c r="AH15" s="187"/>
      <c r="AI15" s="187"/>
      <c r="AJ15" s="187"/>
      <c r="AK15" s="188"/>
      <c r="AM15" s="15">
        <f>SUM(AM9:AM13)</f>
        <v>393</v>
      </c>
      <c r="AN15" s="16">
        <f>SUM(AN9:AN13)</f>
        <v>5215</v>
      </c>
    </row>
    <row r="16" spans="2:37" ht="15.75" customHeight="1" thickBot="1">
      <c r="B16" s="116" t="s">
        <v>35</v>
      </c>
      <c r="C16" s="117"/>
      <c r="D16" s="118"/>
      <c r="E16" s="69">
        <f>AN15</f>
        <v>5215</v>
      </c>
      <c r="F16" s="70" t="s">
        <v>2</v>
      </c>
      <c r="G16" s="90"/>
      <c r="H16" s="98" t="s">
        <v>11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100"/>
      <c r="Y16" s="104">
        <f>E24-Y15</f>
        <v>8392.111056836122</v>
      </c>
      <c r="Z16" s="104"/>
      <c r="AA16" s="104"/>
      <c r="AB16" s="105"/>
      <c r="AC16" s="96" t="s">
        <v>10</v>
      </c>
      <c r="AD16" s="97"/>
      <c r="AE16" s="97"/>
      <c r="AF16" s="141">
        <f>(1-(Y15/E24))*100</f>
        <v>36.14612565710444</v>
      </c>
      <c r="AG16" s="142"/>
      <c r="AH16" s="142"/>
      <c r="AI16" s="143"/>
      <c r="AJ16" s="137" t="s">
        <v>8</v>
      </c>
      <c r="AK16" s="138"/>
    </row>
    <row r="17" spans="2:37" ht="15.75" customHeight="1" thickBot="1">
      <c r="B17" s="71"/>
      <c r="C17" s="71"/>
      <c r="D17" s="71"/>
      <c r="E17" s="71"/>
      <c r="F17" s="72"/>
      <c r="G17" s="91"/>
      <c r="H17" s="98" t="s">
        <v>12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78">
        <f>E25-Y18</f>
        <v>1678.422211367225</v>
      </c>
      <c r="Z17" s="179"/>
      <c r="AA17" s="179"/>
      <c r="AB17" s="180"/>
      <c r="AC17" s="174" t="s">
        <v>4</v>
      </c>
      <c r="AD17" s="174"/>
      <c r="AE17" s="174"/>
      <c r="AF17" s="144"/>
      <c r="AG17" s="145"/>
      <c r="AH17" s="145"/>
      <c r="AI17" s="146"/>
      <c r="AJ17" s="139"/>
      <c r="AK17" s="140"/>
    </row>
    <row r="18" spans="2:37" ht="15.75" customHeight="1" thickBot="1">
      <c r="B18" s="134" t="s">
        <v>29</v>
      </c>
      <c r="C18" s="135"/>
      <c r="D18" s="136"/>
      <c r="E18" s="73">
        <v>236</v>
      </c>
      <c r="F18" s="68" t="s">
        <v>30</v>
      </c>
      <c r="G18" s="91"/>
      <c r="H18" s="149" t="s">
        <v>95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1"/>
      <c r="Y18" s="201">
        <f>Y15*E22</f>
        <v>2965.0137886327757</v>
      </c>
      <c r="Z18" s="202"/>
      <c r="AA18" s="202"/>
      <c r="AB18" s="203"/>
      <c r="AC18" s="204" t="s">
        <v>4</v>
      </c>
      <c r="AD18" s="205"/>
      <c r="AE18" s="206"/>
      <c r="AF18" s="86"/>
      <c r="AG18" s="87"/>
      <c r="AH18" s="88"/>
      <c r="AI18" s="88"/>
      <c r="AJ18" s="88"/>
      <c r="AK18" s="89"/>
    </row>
    <row r="19" spans="2:37" ht="15.75" customHeight="1" thickBot="1">
      <c r="B19" s="123" t="s">
        <v>33</v>
      </c>
      <c r="C19" s="124"/>
      <c r="D19" s="125"/>
      <c r="E19" s="74">
        <f>E16+E16*(E18-230)*0.01</f>
        <v>5527.9</v>
      </c>
      <c r="F19" s="75" t="s">
        <v>2</v>
      </c>
      <c r="G19" s="91"/>
      <c r="H19" s="207" t="s">
        <v>13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9"/>
      <c r="Y19" s="219"/>
      <c r="Z19" s="220"/>
      <c r="AA19" s="220"/>
      <c r="AB19" s="221"/>
      <c r="AC19" s="216" t="s">
        <v>4</v>
      </c>
      <c r="AD19" s="217"/>
      <c r="AE19" s="218"/>
      <c r="AF19" s="65"/>
      <c r="AG19" s="65"/>
      <c r="AH19" s="65"/>
      <c r="AI19" s="65"/>
      <c r="AJ19" s="65"/>
      <c r="AK19" s="85"/>
    </row>
    <row r="20" spans="2:37" ht="15.75" customHeight="1" thickBot="1">
      <c r="B20" s="71"/>
      <c r="C20" s="71"/>
      <c r="D20" s="71"/>
      <c r="E20" s="71"/>
      <c r="F20" s="72"/>
      <c r="G20" s="91"/>
      <c r="H20" s="210" t="s">
        <v>44</v>
      </c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2"/>
      <c r="W20" s="156">
        <f>ROUNDUP((E15/4600),0)</f>
        <v>1</v>
      </c>
      <c r="X20" s="158"/>
      <c r="Y20" s="162">
        <f>W20*Y19</f>
        <v>0</v>
      </c>
      <c r="Z20" s="163"/>
      <c r="AA20" s="163"/>
      <c r="AB20" s="164"/>
      <c r="AC20" s="156" t="s">
        <v>4</v>
      </c>
      <c r="AD20" s="157"/>
      <c r="AE20" s="246"/>
      <c r="AF20" s="65"/>
      <c r="AG20" s="65"/>
      <c r="AH20" s="65"/>
      <c r="AI20" s="65"/>
      <c r="AJ20" s="65"/>
      <c r="AK20" s="85"/>
    </row>
    <row r="21" spans="2:37" ht="15.75" customHeight="1">
      <c r="B21" s="134" t="s">
        <v>6</v>
      </c>
      <c r="C21" s="135"/>
      <c r="D21" s="136"/>
      <c r="E21" s="73">
        <v>4200</v>
      </c>
      <c r="F21" s="68" t="s">
        <v>9</v>
      </c>
      <c r="G21" s="91"/>
      <c r="H21" s="213" t="s">
        <v>91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5"/>
      <c r="Y21" s="165">
        <v>0</v>
      </c>
      <c r="Z21" s="166"/>
      <c r="AA21" s="166"/>
      <c r="AB21" s="167"/>
      <c r="AC21" s="247" t="s">
        <v>4</v>
      </c>
      <c r="AD21" s="248"/>
      <c r="AE21" s="249"/>
      <c r="AF21" s="65"/>
      <c r="AG21" s="81"/>
      <c r="AH21" s="81"/>
      <c r="AI21" s="81"/>
      <c r="AJ21" s="81"/>
      <c r="AK21" s="82"/>
    </row>
    <row r="22" spans="2:37" ht="15.75" customHeight="1" thickBot="1">
      <c r="B22" s="116" t="s">
        <v>3</v>
      </c>
      <c r="C22" s="117"/>
      <c r="D22" s="118"/>
      <c r="E22" s="76">
        <v>0.2</v>
      </c>
      <c r="F22" s="70" t="s">
        <v>4</v>
      </c>
      <c r="G22" s="90"/>
      <c r="H22" s="228" t="s">
        <v>88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8"/>
      <c r="Y22" s="239">
        <v>0</v>
      </c>
      <c r="Z22" s="240"/>
      <c r="AA22" s="240"/>
      <c r="AB22" s="241"/>
      <c r="AC22" s="159" t="s">
        <v>4</v>
      </c>
      <c r="AD22" s="160"/>
      <c r="AE22" s="242"/>
      <c r="AF22" s="65"/>
      <c r="AG22" s="81"/>
      <c r="AH22" s="81"/>
      <c r="AI22" s="81"/>
      <c r="AJ22" s="81"/>
      <c r="AK22" s="82"/>
    </row>
    <row r="23" spans="1:37" ht="15.75" customHeight="1" thickBot="1">
      <c r="A23" s="1"/>
      <c r="B23" s="77"/>
      <c r="C23" s="77"/>
      <c r="D23" s="77"/>
      <c r="E23" s="77"/>
      <c r="F23" s="78"/>
      <c r="G23" s="91"/>
      <c r="H23" s="243" t="s">
        <v>97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5"/>
      <c r="Y23" s="231">
        <f>Y20+Y21+Y22</f>
        <v>0</v>
      </c>
      <c r="Z23" s="232"/>
      <c r="AA23" s="232"/>
      <c r="AB23" s="233"/>
      <c r="AC23" s="250" t="s">
        <v>4</v>
      </c>
      <c r="AD23" s="251"/>
      <c r="AE23" s="252"/>
      <c r="AF23" s="65"/>
      <c r="AG23" s="81"/>
      <c r="AH23" s="81"/>
      <c r="AI23" s="81"/>
      <c r="AJ23" s="81"/>
      <c r="AK23" s="82"/>
    </row>
    <row r="24" spans="2:37" ht="15.75" customHeight="1">
      <c r="B24" s="120" t="s">
        <v>21</v>
      </c>
      <c r="C24" s="121"/>
      <c r="D24" s="122"/>
      <c r="E24" s="79">
        <f>E21*E19/1000</f>
        <v>23217.18</v>
      </c>
      <c r="F24" s="80" t="s">
        <v>10</v>
      </c>
      <c r="G24" s="91"/>
      <c r="H24" s="210" t="s">
        <v>14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2"/>
      <c r="Y24" s="234">
        <f>Y23/Y17</f>
        <v>0</v>
      </c>
      <c r="Z24" s="235"/>
      <c r="AA24" s="235"/>
      <c r="AB24" s="236"/>
      <c r="AC24" s="156" t="s">
        <v>46</v>
      </c>
      <c r="AD24" s="157"/>
      <c r="AE24" s="158"/>
      <c r="AF24" s="65"/>
      <c r="AG24" s="81"/>
      <c r="AH24" s="81"/>
      <c r="AI24" s="81"/>
      <c r="AJ24" s="81"/>
      <c r="AK24" s="82"/>
    </row>
    <row r="25" spans="2:37" ht="15.75" customHeight="1" thickBot="1">
      <c r="B25" s="153" t="s">
        <v>96</v>
      </c>
      <c r="C25" s="154"/>
      <c r="D25" s="155"/>
      <c r="E25" s="94">
        <f>E24*E22</f>
        <v>4643.436000000001</v>
      </c>
      <c r="F25" s="95" t="s">
        <v>4</v>
      </c>
      <c r="G25" s="91"/>
      <c r="H25" s="228" t="s">
        <v>92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30"/>
      <c r="Y25" s="175">
        <f>Y16*0.55</f>
        <v>4615.661081259867</v>
      </c>
      <c r="Z25" s="176"/>
      <c r="AA25" s="176"/>
      <c r="AB25" s="177"/>
      <c r="AC25" s="159" t="s">
        <v>15</v>
      </c>
      <c r="AD25" s="160"/>
      <c r="AE25" s="161"/>
      <c r="AF25" s="66"/>
      <c r="AG25" s="83"/>
      <c r="AH25" s="83"/>
      <c r="AI25" s="83"/>
      <c r="AJ25" s="83"/>
      <c r="AK25" s="84"/>
    </row>
    <row r="26" spans="2:37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2.75">
      <c r="B27" s="152" t="s">
        <v>19</v>
      </c>
      <c r="C27" s="152"/>
      <c r="D27" s="152"/>
      <c r="E27" s="18"/>
      <c r="F27" s="58" t="s">
        <v>45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37" spans="27:37" ht="12.75"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50" ht="12.75" hidden="1"/>
    <row r="51" ht="12.75" hidden="1"/>
    <row r="52" spans="2:14" ht="12.75" hidden="1">
      <c r="B52" t="s">
        <v>25</v>
      </c>
      <c r="C52" t="s">
        <v>26</v>
      </c>
      <c r="D52" t="s">
        <v>27</v>
      </c>
      <c r="N52" t="s">
        <v>79</v>
      </c>
    </row>
    <row r="53" spans="2:14" ht="12.75" hidden="1">
      <c r="B53" t="s">
        <v>43</v>
      </c>
      <c r="C53">
        <v>0</v>
      </c>
      <c r="D53">
        <v>0</v>
      </c>
      <c r="N53" t="s">
        <v>78</v>
      </c>
    </row>
    <row r="54" spans="2:4" ht="12.75" hidden="1">
      <c r="B54" t="s">
        <v>36</v>
      </c>
      <c r="C54">
        <v>80</v>
      </c>
      <c r="D54">
        <v>92</v>
      </c>
    </row>
    <row r="55" spans="2:4" ht="12.75" hidden="1">
      <c r="B55" t="s">
        <v>37</v>
      </c>
      <c r="C55">
        <v>125</v>
      </c>
      <c r="D55">
        <v>138</v>
      </c>
    </row>
    <row r="56" spans="2:4" ht="12.75" hidden="1">
      <c r="B56" t="s">
        <v>93</v>
      </c>
      <c r="C56">
        <v>250</v>
      </c>
      <c r="D56">
        <v>272</v>
      </c>
    </row>
    <row r="57" spans="2:4" ht="12.75" hidden="1">
      <c r="B57" t="s">
        <v>94</v>
      </c>
      <c r="C57">
        <v>50</v>
      </c>
      <c r="D57">
        <v>62</v>
      </c>
    </row>
    <row r="58" spans="2:4" ht="12.75" hidden="1">
      <c r="B58" t="s">
        <v>23</v>
      </c>
      <c r="C58">
        <v>70</v>
      </c>
      <c r="D58">
        <v>85</v>
      </c>
    </row>
    <row r="59" spans="2:4" ht="12.75" hidden="1">
      <c r="B59" t="s">
        <v>48</v>
      </c>
      <c r="C59">
        <v>100</v>
      </c>
      <c r="D59">
        <v>116</v>
      </c>
    </row>
    <row r="60" spans="2:4" ht="12.75" hidden="1">
      <c r="B60" t="s">
        <v>22</v>
      </c>
      <c r="C60">
        <v>150</v>
      </c>
      <c r="D60">
        <v>170</v>
      </c>
    </row>
    <row r="61" spans="2:4" ht="12.75" hidden="1">
      <c r="B61" t="s">
        <v>24</v>
      </c>
      <c r="C61">
        <v>250</v>
      </c>
      <c r="D61">
        <v>275</v>
      </c>
    </row>
    <row r="62" spans="2:4" ht="12.75" hidden="1">
      <c r="B62" t="s">
        <v>38</v>
      </c>
      <c r="C62">
        <v>400</v>
      </c>
      <c r="D62">
        <v>440</v>
      </c>
    </row>
    <row r="63" spans="2:4" ht="12.75" hidden="1">
      <c r="B63" t="s">
        <v>39</v>
      </c>
      <c r="C63">
        <v>70</v>
      </c>
      <c r="D63">
        <v>85</v>
      </c>
    </row>
    <row r="64" spans="2:4" ht="12.75" hidden="1">
      <c r="B64" t="s">
        <v>40</v>
      </c>
      <c r="C64">
        <v>150</v>
      </c>
      <c r="D64">
        <v>170</v>
      </c>
    </row>
    <row r="65" spans="2:4" ht="12.75" hidden="1">
      <c r="B65" t="s">
        <v>41</v>
      </c>
      <c r="C65">
        <v>250</v>
      </c>
      <c r="D65">
        <v>275</v>
      </c>
    </row>
    <row r="66" spans="2:4" ht="13.5" customHeight="1" hidden="1">
      <c r="B66" t="s">
        <v>42</v>
      </c>
      <c r="C66">
        <v>400</v>
      </c>
      <c r="D66">
        <v>440</v>
      </c>
    </row>
    <row r="67" spans="2:4" ht="13.5" customHeight="1" hidden="1">
      <c r="B67" t="s">
        <v>28</v>
      </c>
      <c r="D67">
        <f>1.1*D13</f>
        <v>0</v>
      </c>
    </row>
    <row r="68" ht="13.5" customHeight="1" hidden="1"/>
    <row r="69" ht="12.75" hidden="1"/>
    <row r="70" ht="12.75" hidden="1"/>
  </sheetData>
  <sheetProtection password="D4E7" sheet="1"/>
  <mergeCells count="65">
    <mergeCell ref="AC22:AE22"/>
    <mergeCell ref="W20:X20"/>
    <mergeCell ref="H23:X23"/>
    <mergeCell ref="AC20:AE20"/>
    <mergeCell ref="AC21:AE21"/>
    <mergeCell ref="AC23:AE23"/>
    <mergeCell ref="H24:X24"/>
    <mergeCell ref="H25:X25"/>
    <mergeCell ref="Y23:AB23"/>
    <mergeCell ref="Y24:AB24"/>
    <mergeCell ref="H22:X22"/>
    <mergeCell ref="Y22:AB22"/>
    <mergeCell ref="B6:F6"/>
    <mergeCell ref="Y18:AB18"/>
    <mergeCell ref="AC18:AE18"/>
    <mergeCell ref="H19:X19"/>
    <mergeCell ref="H20:V20"/>
    <mergeCell ref="H21:X21"/>
    <mergeCell ref="AC19:AE19"/>
    <mergeCell ref="Y19:AB19"/>
    <mergeCell ref="P11:R12"/>
    <mergeCell ref="AD11:AF12"/>
    <mergeCell ref="Y12:AC12"/>
    <mergeCell ref="S11:T12"/>
    <mergeCell ref="AF15:AK15"/>
    <mergeCell ref="K11:O11"/>
    <mergeCell ref="K12:O12"/>
    <mergeCell ref="H15:X15"/>
    <mergeCell ref="AC24:AE24"/>
    <mergeCell ref="AC25:AE25"/>
    <mergeCell ref="Y20:AB20"/>
    <mergeCell ref="Y21:AB21"/>
    <mergeCell ref="AM7:AN7"/>
    <mergeCell ref="Y11:AC11"/>
    <mergeCell ref="AG11:AH12"/>
    <mergeCell ref="AC17:AE17"/>
    <mergeCell ref="Y25:AB25"/>
    <mergeCell ref="Y17:AB17"/>
    <mergeCell ref="H17:X17"/>
    <mergeCell ref="AJ16:AK17"/>
    <mergeCell ref="AF16:AI17"/>
    <mergeCell ref="AC15:AE15"/>
    <mergeCell ref="H18:X18"/>
    <mergeCell ref="B27:D27"/>
    <mergeCell ref="B21:D21"/>
    <mergeCell ref="B18:D18"/>
    <mergeCell ref="B25:D25"/>
    <mergeCell ref="B22:D22"/>
    <mergeCell ref="B24:D24"/>
    <mergeCell ref="B19:D19"/>
    <mergeCell ref="C7:C8"/>
    <mergeCell ref="D7:D8"/>
    <mergeCell ref="E7:E8"/>
    <mergeCell ref="F7:F8"/>
    <mergeCell ref="B15:D15"/>
    <mergeCell ref="AC16:AE16"/>
    <mergeCell ref="H16:X16"/>
    <mergeCell ref="Y15:AB15"/>
    <mergeCell ref="Y16:AB16"/>
    <mergeCell ref="E2:Z2"/>
    <mergeCell ref="B5:F5"/>
    <mergeCell ref="H5:AK5"/>
    <mergeCell ref="H6:AK6"/>
    <mergeCell ref="B16:D16"/>
    <mergeCell ref="D3:AD3"/>
  </mergeCells>
  <conditionalFormatting sqref="H9:AK9">
    <cfRule type="cellIs" priority="1" dxfId="4" operator="equal" stopIfTrue="1">
      <formula>"h"</formula>
    </cfRule>
    <cfRule type="cellIs" priority="2" dxfId="5" operator="equal" stopIfTrue="1">
      <formula>"h"</formula>
    </cfRule>
    <cfRule type="cellIs" priority="4" dxfId="1" operator="equal">
      <formula>"h"</formula>
    </cfRule>
    <cfRule type="top10" priority="5" dxfId="6" rank="10"/>
    <cfRule type="cellIs" priority="6" dxfId="3" operator="equal">
      <formula>"h"</formula>
    </cfRule>
    <cfRule type="cellIs" priority="7" dxfId="7" operator="equal">
      <formula>"h"</formula>
    </cfRule>
  </conditionalFormatting>
  <conditionalFormatting sqref="H9:AK9">
    <cfRule type="cellIs" priority="3" dxfId="0" operator="equal" stopIfTrue="1">
      <formula>"e"</formula>
    </cfRule>
  </conditionalFormatting>
  <dataValidations count="3">
    <dataValidation type="list" allowBlank="1" showInputMessage="1" showErrorMessage="1" sqref="B9:B12 B14">
      <formula1>$B$53:$B$66</formula1>
    </dataValidation>
    <dataValidation type="list" allowBlank="1" showInputMessage="1" showErrorMessage="1" sqref="B13">
      <formula1>$B$67:$B$67</formula1>
    </dataValidation>
    <dataValidation type="list" operator="equal" showDropDown="1" showInputMessage="1" showErrorMessage="1" sqref="H9:AK9">
      <formula1>$N$52:$N$53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HES-SO // Valais -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2012-01-18T10:55:30Z</cp:lastPrinted>
  <dcterms:created xsi:type="dcterms:W3CDTF">2011-04-19T11:17:46Z</dcterms:created>
  <dcterms:modified xsi:type="dcterms:W3CDTF">2013-05-29T12:49:42Z</dcterms:modified>
  <cp:category/>
  <cp:version/>
  <cp:contentType/>
  <cp:contentStatus/>
</cp:coreProperties>
</file>